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570" windowHeight="10665" tabRatio="859" firstSheet="9" activeTab="13"/>
  </bookViews>
  <sheets>
    <sheet name="PRIMARY MARKET OF GS - 1 " sheetId="1" r:id="rId1"/>
    <sheet name="PRIMARY MARKET OF GS - 2" sheetId="2" r:id="rId2"/>
    <sheet name="PRIMARY MARKET OF GS - 3" sheetId="3" r:id="rId3"/>
    <sheet name="PRIMARY MARKET OF GS - 4" sheetId="4" r:id="rId4"/>
    <sheet name="GS - circulating as of 31.12.21" sheetId="5" r:id="rId5"/>
    <sheet name="SECONDARY MARKET OF GS - 1" sheetId="6" r:id="rId6"/>
    <sheet name="SECONDARY MARKET OF GS - 2" sheetId="7" r:id="rId7"/>
    <sheet name="SECONDARY MARKET OF GS - 3" sheetId="8" r:id="rId8"/>
    <sheet name="SECONDARY MARKET OF GS - 4" sheetId="9" r:id="rId9"/>
    <sheet name="SECONDARY MARKET OF GS - 5" sheetId="10" r:id="rId10"/>
    <sheet name="SECONDARY MARKET OF GS - 6" sheetId="11" r:id="rId11"/>
    <sheet name="SECONDARY MARKET OF GS - 7" sheetId="12" r:id="rId12"/>
    <sheet name="SECONDARY MARKET OF GS - 8" sheetId="13" r:id="rId13"/>
    <sheet name="SECONDARY MARKET OF GS - 9" sheetId="14" r:id="rId14"/>
    <sheet name="SECONDARY MARKET OF GS - 10" sheetId="15" r:id="rId15"/>
    <sheet name="LIST" sheetId="16" r:id="rId16"/>
  </sheets>
  <definedNames/>
  <calcPr fullCalcOnLoad="1"/>
</workbook>
</file>

<file path=xl/sharedStrings.xml><?xml version="1.0" encoding="utf-8"?>
<sst xmlns="http://schemas.openxmlformats.org/spreadsheetml/2006/main" count="595" uniqueCount="324">
  <si>
    <t>BGN</t>
  </si>
  <si>
    <t xml:space="preserve">                                                                                                                                                                                        </t>
  </si>
  <si>
    <t>EUR</t>
  </si>
  <si>
    <t/>
  </si>
  <si>
    <t>BG 20 400 12218</t>
  </si>
  <si>
    <t>11.07.2022</t>
  </si>
  <si>
    <t>BG 20 400 13216</t>
  </si>
  <si>
    <t>09.07.2023</t>
  </si>
  <si>
    <t>BG 20 400 14214</t>
  </si>
  <si>
    <t>15.07.2024</t>
  </si>
  <si>
    <t>BG 20 401 15219</t>
  </si>
  <si>
    <t>22.04.2025</t>
  </si>
  <si>
    <t>BG 20 400 15211</t>
  </si>
  <si>
    <t>14.07.2025</t>
  </si>
  <si>
    <t>BG 20 402 10218</t>
  </si>
  <si>
    <t>29.09.2025</t>
  </si>
  <si>
    <t>BG 20 400 16219</t>
  </si>
  <si>
    <t>27.07.2026</t>
  </si>
  <si>
    <t>BG 20 400 17217</t>
  </si>
  <si>
    <t>25.07.2027</t>
  </si>
  <si>
    <t>0120</t>
  </si>
  <si>
    <t>IORTBGSF</t>
  </si>
  <si>
    <t>0130</t>
  </si>
  <si>
    <t>SOMBBGSF</t>
  </si>
  <si>
    <t>0145</t>
  </si>
  <si>
    <t>INGBBGSF</t>
  </si>
  <si>
    <t>0150</t>
  </si>
  <si>
    <t>FINVBGSF</t>
  </si>
  <si>
    <t>0155</t>
  </si>
  <si>
    <t>RZBBBGSF</t>
  </si>
  <si>
    <t>0160</t>
  </si>
  <si>
    <t>BGUSBGSF</t>
  </si>
  <si>
    <t>0200</t>
  </si>
  <si>
    <t>UBBSBGSF</t>
  </si>
  <si>
    <t>0240</t>
  </si>
  <si>
    <t>DEMIBGSF</t>
  </si>
  <si>
    <t>0250</t>
  </si>
  <si>
    <t>CITIBGSF</t>
  </si>
  <si>
    <t>0260</t>
  </si>
  <si>
    <t>CREXBGSF</t>
  </si>
  <si>
    <t>0300</t>
  </si>
  <si>
    <t>STSABGSF</t>
  </si>
  <si>
    <t>0310</t>
  </si>
  <si>
    <t>TBIBBGSF</t>
  </si>
  <si>
    <t>0440</t>
  </si>
  <si>
    <t>BNPABGSX</t>
  </si>
  <si>
    <t>0470</t>
  </si>
  <si>
    <t>IABGBGSF</t>
  </si>
  <si>
    <t>0545</t>
  </si>
  <si>
    <t>TEXIBGSF</t>
  </si>
  <si>
    <t>0561</t>
  </si>
  <si>
    <t>BUINBGSF</t>
  </si>
  <si>
    <t>0620</t>
  </si>
  <si>
    <t>NASBBGSF</t>
  </si>
  <si>
    <t>0790</t>
  </si>
  <si>
    <t>CECBBGSF</t>
  </si>
  <si>
    <t>0800</t>
  </si>
  <si>
    <t>UNCRBGSF</t>
  </si>
  <si>
    <t>0920</t>
  </si>
  <si>
    <t>BPBIBGSF</t>
  </si>
  <si>
    <t>2155</t>
  </si>
  <si>
    <t>RZBAATWW</t>
  </si>
  <si>
    <t>2057</t>
  </si>
  <si>
    <t>CEDELULL</t>
  </si>
  <si>
    <t>1482</t>
  </si>
  <si>
    <t>-</t>
  </si>
  <si>
    <t>Central Government Securities Debt Issued in Domestic Market</t>
  </si>
  <si>
    <t>(nominal value in BGN’000)</t>
  </si>
  <si>
    <t>Debt structure</t>
  </si>
  <si>
    <t>Debt on government securities</t>
  </si>
  <si>
    <t>Debt amount</t>
  </si>
  <si>
    <t>issued for budget deficit financing</t>
  </si>
  <si>
    <t>issued to structural reform</t>
  </si>
  <si>
    <t>Total</t>
  </si>
  <si>
    <t>Including target bonds</t>
  </si>
  <si>
    <t>earmarked for individuals</t>
  </si>
  <si>
    <t>Tradable Government Securities Issued by the Government in Domestic Market,</t>
  </si>
  <si>
    <t>Issue number</t>
  </si>
  <si>
    <t>Currency</t>
  </si>
  <si>
    <t>Issue maturity</t>
  </si>
  <si>
    <t>Total volume of the issue (nominal value)</t>
  </si>
  <si>
    <t>Interest rate (%)</t>
  </si>
  <si>
    <t>Pending interest payment</t>
  </si>
  <si>
    <t>lev equivalent</t>
  </si>
  <si>
    <t>In BGN,  total</t>
  </si>
  <si>
    <t>Tradable Government Securities Issued by the Government in Foreign Markets,</t>
  </si>
  <si>
    <t>Issue date</t>
  </si>
  <si>
    <t>Pending Interest payment</t>
  </si>
  <si>
    <t>XS1083844503 - Eurobonds 10 years</t>
  </si>
  <si>
    <t>XS1208855616 - global bonds 7 years</t>
  </si>
  <si>
    <t>XS1208855889 - global bonds 12 years</t>
  </si>
  <si>
    <t>XS1208856341 - global bonds 20 years</t>
  </si>
  <si>
    <t>XS1382693452 - global bonds 7 years</t>
  </si>
  <si>
    <t>XS1382696398 - global bonds 12 years</t>
  </si>
  <si>
    <t>In BGN, total</t>
  </si>
  <si>
    <t>LIST</t>
  </si>
  <si>
    <t xml:space="preserve">of the Participants in the Electronic System for Registration and Servicing of  </t>
  </si>
  <si>
    <t>Trade in Book-entry Government Securities (ESROT)</t>
  </si>
  <si>
    <t>Participant's Code</t>
  </si>
  <si>
    <t>Name</t>
  </si>
  <si>
    <t>SWIFT address</t>
  </si>
  <si>
    <t xml:space="preserve">Primary dealer*- GSAS participant </t>
  </si>
  <si>
    <t>Sub-depositary</t>
  </si>
  <si>
    <t>INVESTBANK AD</t>
  </si>
  <si>
    <t>NO</t>
  </si>
  <si>
    <t>YES</t>
  </si>
  <si>
    <t>MUNICIPAL BANK AD</t>
  </si>
  <si>
    <t>ING BANK N.V. – SOFIA BRANCH</t>
  </si>
  <si>
    <t>FIRST INVESTMENT BANK AD</t>
  </si>
  <si>
    <t>RAIFFEISENBANK (BULGARIA) EAD</t>
  </si>
  <si>
    <t>BULGARIAN-AMERICAN CREDIT BANK AD</t>
  </si>
  <si>
    <t>UNITED BULGARIAN BANK AD</t>
  </si>
  <si>
    <t>D COMMERCE BANK AD</t>
  </si>
  <si>
    <t>TOKUDA BANK AD</t>
  </si>
  <si>
    <t>TBI BANK EAD</t>
  </si>
  <si>
    <t>BNP PARIBAS S.A. - SOFIA BRANCH</t>
  </si>
  <si>
    <t>INTERNATIONAL ASSET BANK AD</t>
  </si>
  <si>
    <t>TEXIM BANK AD</t>
  </si>
  <si>
    <t>ALLIANZ BANK BULGARIA AD</t>
  </si>
  <si>
    <t>BULGARIAN DEVELOPMENT  BANK AD</t>
  </si>
  <si>
    <t>CENTRAL COOPERATIVE BANK AD</t>
  </si>
  <si>
    <t>UNICREDIT BULBANK AD</t>
  </si>
  <si>
    <t>EUROBANK BULGARIA AD</t>
  </si>
  <si>
    <t>RAIFFEISEN BANK INTERNATIONAL AG</t>
  </si>
  <si>
    <t>Central Securities Depositories</t>
  </si>
  <si>
    <t>CLEARSTREAM BANKING S.A. (ICSD)</t>
  </si>
  <si>
    <t>MINISTRY OF FINANCE</t>
  </si>
  <si>
    <t>BG 20 401 17215</t>
  </si>
  <si>
    <t>27.03.2025</t>
  </si>
  <si>
    <t xml:space="preserve">             0.50 %</t>
  </si>
  <si>
    <t xml:space="preserve">             5.00 %</t>
  </si>
  <si>
    <t>305 000 000.00</t>
  </si>
  <si>
    <t>350 000 000.00</t>
  </si>
  <si>
    <t xml:space="preserve">             4.00 %</t>
  </si>
  <si>
    <t>380 000 000.00</t>
  </si>
  <si>
    <t>250 000 000.00</t>
  </si>
  <si>
    <t xml:space="preserve">             0.80 %</t>
  </si>
  <si>
    <t>235 000 000.00</t>
  </si>
  <si>
    <t xml:space="preserve">             2.30 %</t>
  </si>
  <si>
    <t>50 000 000.00</t>
  </si>
  <si>
    <t xml:space="preserve">             3.10 %</t>
  </si>
  <si>
    <t>234 105 000.00</t>
  </si>
  <si>
    <t xml:space="preserve">             5.75 %</t>
  </si>
  <si>
    <t>457 869 582.15</t>
  </si>
  <si>
    <t>300 000 000.00</t>
  </si>
  <si>
    <t xml:space="preserve">             2.25 %</t>
  </si>
  <si>
    <t>339 500 000.00</t>
  </si>
  <si>
    <t xml:space="preserve">             1.95 %</t>
  </si>
  <si>
    <t>9009</t>
  </si>
  <si>
    <t>CENTRAL DEPOSITORY AD</t>
  </si>
  <si>
    <t>CEDPBGSF</t>
  </si>
  <si>
    <t xml:space="preserve">                                                                                                                      Other</t>
  </si>
  <si>
    <t>Volume and Structure of Transactions in Tradable Government Securities by Maturity of Issues</t>
  </si>
  <si>
    <t>Volume and Structure of Transactions in Tradable Government Securities by Currency of Issues</t>
  </si>
  <si>
    <t>Holders of Government Securities</t>
  </si>
  <si>
    <t>BG 20 401 19211</t>
  </si>
  <si>
    <t>21.12.2029</t>
  </si>
  <si>
    <t>BG 20 400 19213</t>
  </si>
  <si>
    <t>21.06.2039</t>
  </si>
  <si>
    <t xml:space="preserve">             1.50 %</t>
  </si>
  <si>
    <r>
      <rPr>
        <b/>
        <sz val="9"/>
        <rFont val="Arial"/>
        <family val="2"/>
      </rPr>
      <t>Note</t>
    </r>
    <r>
      <rPr>
        <sz val="9"/>
        <rFont val="Arial"/>
        <family val="2"/>
      </rPr>
      <t>: The Lev equivalent of government securities is calculated based on the official exchange rate of the EUR to the Bulgarian lev.</t>
    </r>
  </si>
  <si>
    <r>
      <t>Note:</t>
    </r>
    <r>
      <rPr>
        <sz val="9"/>
        <rFont val="Arial"/>
        <family val="2"/>
      </rPr>
      <t xml:space="preserve"> The Lev equivalent of government securities denominated in foreign currency is calculated based on the exchange rate of foreign currencies to the Bulgarian lev published by the BNB valid for the last business day of the respective period.</t>
    </r>
  </si>
  <si>
    <t>569 780 000.00</t>
  </si>
  <si>
    <t>BG 20 300 20114</t>
  </si>
  <si>
    <t>15.01.2025</t>
  </si>
  <si>
    <t xml:space="preserve">             0.01 %</t>
  </si>
  <si>
    <r>
      <t xml:space="preserve">                                                                                      </t>
    </r>
    <r>
      <rPr>
        <i/>
        <sz val="12"/>
        <rFont val="Arial"/>
        <family val="2"/>
      </rPr>
      <t>Banks</t>
    </r>
  </si>
  <si>
    <t>TREASURY BONDS ISSUED IN BGN</t>
  </si>
  <si>
    <t xml:space="preserve"> </t>
  </si>
  <si>
    <t>Nominal value (BGN)</t>
  </si>
  <si>
    <t xml:space="preserve">     Price per BGN 100 nominal value (BGN)</t>
  </si>
  <si>
    <t>Average annual yield (%)</t>
  </si>
  <si>
    <t xml:space="preserve">Amount actually trensferred                  (BGN)
</t>
  </si>
  <si>
    <t>First tranche</t>
  </si>
  <si>
    <t>Second tranche</t>
  </si>
  <si>
    <t>Third tranche</t>
  </si>
  <si>
    <t>Fourth tranche</t>
  </si>
  <si>
    <t xml:space="preserve">*BG 20 300 20114/15.01.2020  </t>
  </si>
  <si>
    <t>Five-year issues, total</t>
  </si>
  <si>
    <t>Medium-term issues, total</t>
  </si>
  <si>
    <t xml:space="preserve">*BG 20 401 17215/27.09.2017  </t>
  </si>
  <si>
    <t>Seven-year-and-six-month issues, total</t>
  </si>
  <si>
    <t xml:space="preserve">*BG 20 401 15219/22.04.2015  </t>
  </si>
  <si>
    <t>Fifth tranche</t>
  </si>
  <si>
    <t>Ten-year issues, total</t>
  </si>
  <si>
    <t>Seventh tranche</t>
  </si>
  <si>
    <t>Eighth tranche</t>
  </si>
  <si>
    <t>Sixth tranche</t>
  </si>
  <si>
    <t xml:space="preserve">*BG 20 400 12 218/11.01.2012  </t>
  </si>
  <si>
    <t xml:space="preserve">*BG 20 400 13 216/09.01.2013  </t>
  </si>
  <si>
    <t xml:space="preserve">*BG 20 400 14 214/15.01.2014  </t>
  </si>
  <si>
    <t>Third  tranche</t>
  </si>
  <si>
    <t xml:space="preserve">*BG 20 400 15 211/14.01.2015  </t>
  </si>
  <si>
    <t xml:space="preserve">*BG 20 400 16 219/27.01.2016  </t>
  </si>
  <si>
    <t xml:space="preserve">*BG 20 400 17 217/25.01.2017  </t>
  </si>
  <si>
    <t>Fourth Tranche</t>
  </si>
  <si>
    <t xml:space="preserve">*BG 20 401 19 211/21.06.2019  </t>
  </si>
  <si>
    <t>Ten-year-and-six-month issues, total</t>
  </si>
  <si>
    <t xml:space="preserve">*BG 20 400 19 213/21.06.2019  </t>
  </si>
  <si>
    <t>Twenty-year issues, total</t>
  </si>
  <si>
    <t>Long-term government securities, total</t>
  </si>
  <si>
    <t>Government securities sold at auctions in BGN, total</t>
  </si>
  <si>
    <t>TREASURY BONDS ISSUED IN EUR</t>
  </si>
  <si>
    <t xml:space="preserve">*BG 20 402 10218/29.09.2010  </t>
  </si>
  <si>
    <t>Fifteen-year issues, total</t>
  </si>
  <si>
    <t>Government securities sold at auctions in EUR, total</t>
  </si>
  <si>
    <t>600 000 000.00</t>
  </si>
  <si>
    <t>1 000 000 000.00</t>
  </si>
  <si>
    <t>DSK BANK AD</t>
  </si>
  <si>
    <t>XS2234571425 - global bonds 10 years</t>
  </si>
  <si>
    <t>XS2234571771 - global bonds 30 years</t>
  </si>
  <si>
    <t>ISIN/
Issue date</t>
  </si>
  <si>
    <t>Payment 
date</t>
  </si>
  <si>
    <t>Issue 
maturity</t>
  </si>
  <si>
    <t>Number 
of days</t>
  </si>
  <si>
    <t>Discount 
(BGN)</t>
  </si>
  <si>
    <t>Premium
(BGN)</t>
  </si>
  <si>
    <t>Annual interest 
rate 
(%)</t>
  </si>
  <si>
    <t>Base interest  rate as of issue date (payment) (%)</t>
  </si>
  <si>
    <t>of amount 
offered by 
the MF</t>
  </si>
  <si>
    <t>of bids 
admitted to the
auction</t>
  </si>
  <si>
    <t>of bids 
approved</t>
  </si>
  <si>
    <t>Average
price of bids admitted to the auction</t>
  </si>
  <si>
    <t>Minimum
price of bids approved</t>
  </si>
  <si>
    <t>Maximum
price of bids approved</t>
  </si>
  <si>
    <t>Average price of bids approved</t>
  </si>
  <si>
    <t>of bids admitted to the auction</t>
  </si>
  <si>
    <t>of bids approved</t>
  </si>
  <si>
    <r>
      <t xml:space="preserve">Fourth tranche </t>
    </r>
    <r>
      <rPr>
        <b/>
        <vertAlign val="superscript"/>
        <sz val="10"/>
        <rFont val="Arial"/>
        <family val="2"/>
      </rPr>
      <t>1</t>
    </r>
  </si>
  <si>
    <r>
      <t xml:space="preserve">Second tranche </t>
    </r>
    <r>
      <rPr>
        <b/>
        <vertAlign val="superscript"/>
        <sz val="10"/>
        <rFont val="Arial"/>
        <family val="2"/>
      </rPr>
      <t>1</t>
    </r>
  </si>
  <si>
    <t>* Tap issue.</t>
  </si>
  <si>
    <t>Note: Yield of treasury bonds is calculated in accordance with the methodology applied by the MF and the interest convention (ACT/ACT) adopted as of 01 January 2001, using the ISMA - International Yield.</t>
  </si>
  <si>
    <r>
      <t xml:space="preserve">Fifth tranche </t>
    </r>
    <r>
      <rPr>
        <b/>
        <vertAlign val="superscript"/>
        <sz val="10"/>
        <rFont val="Arial"/>
        <family val="2"/>
      </rPr>
      <t>2</t>
    </r>
  </si>
  <si>
    <t xml:space="preserve">Nominal value (EUR) </t>
  </si>
  <si>
    <t xml:space="preserve">Amount actually trensferred                (EUR)
</t>
  </si>
  <si>
    <t xml:space="preserve">Discount 
(EUR)
</t>
  </si>
  <si>
    <t>Premium
(EUR)</t>
  </si>
  <si>
    <t xml:space="preserve">     Price per EUR 100 nominal value (EUR)</t>
  </si>
  <si>
    <t>Annual
 interest
 rate 
(%)</t>
  </si>
  <si>
    <t xml:space="preserve">CITIBANK EUROPE PLC., BULGARIA BRANCH </t>
  </si>
  <si>
    <t>2019</t>
  </si>
  <si>
    <t xml:space="preserve">*BG 20 300 21112/24.02.2021  </t>
  </si>
  <si>
    <t xml:space="preserve">*BG 20 400 21 219/17.02.2021  </t>
  </si>
  <si>
    <r>
      <t xml:space="preserve">Second tranche </t>
    </r>
    <r>
      <rPr>
        <b/>
        <vertAlign val="superscript"/>
        <sz val="10"/>
        <rFont val="Arial"/>
        <family val="2"/>
      </rPr>
      <t>2</t>
    </r>
  </si>
  <si>
    <t>–</t>
  </si>
  <si>
    <t>* Over the 1 January to 31 December 2021 period</t>
  </si>
  <si>
    <t>BG 20 300 21112</t>
  </si>
  <si>
    <t>24.02.2026</t>
  </si>
  <si>
    <t xml:space="preserve">             0.00 %</t>
  </si>
  <si>
    <t>BG 20 400 21219</t>
  </si>
  <si>
    <t>17.08.2031</t>
  </si>
  <si>
    <t xml:space="preserve">             0.10 %</t>
  </si>
  <si>
    <t>2020</t>
  </si>
  <si>
    <t>1. Issue №</t>
  </si>
  <si>
    <t>BG  20 400 21 219</t>
  </si>
  <si>
    <t>BG  20 300 21 112</t>
  </si>
  <si>
    <t>2. Issue date</t>
  </si>
  <si>
    <t>3. Maturity date</t>
  </si>
  <si>
    <t>4. Currency</t>
  </si>
  <si>
    <t>5. Interest rate (%)</t>
  </si>
  <si>
    <t>6. Auction date</t>
  </si>
  <si>
    <t>ІV отваряне</t>
  </si>
  <si>
    <t>7. Payment date</t>
  </si>
  <si>
    <t xml:space="preserve">8. Nominal value of the quantity </t>
  </si>
  <si>
    <t>offered at the auction</t>
  </si>
  <si>
    <t>9. Total nominal value of the bids</t>
  </si>
  <si>
    <t xml:space="preserve">    admitted to the auction,</t>
  </si>
  <si>
    <t xml:space="preserve">          incl. competitive</t>
  </si>
  <si>
    <t xml:space="preserve">                  non-competitive</t>
  </si>
  <si>
    <t>10. Total nominal value</t>
  </si>
  <si>
    <t xml:space="preserve">     of the bids approved</t>
  </si>
  <si>
    <t>11. Price of the bids approved</t>
  </si>
  <si>
    <t xml:space="preserve">      per 100 units nominal value</t>
  </si>
  <si>
    <t>Price</t>
  </si>
  <si>
    <r>
      <t xml:space="preserve">                  </t>
    </r>
    <r>
      <rPr>
        <b/>
        <sz val="9"/>
        <rFont val="Arial"/>
        <family val="2"/>
      </rPr>
      <t xml:space="preserve"> Annual </t>
    </r>
  </si>
  <si>
    <t>yield</t>
  </si>
  <si>
    <t xml:space="preserve">     and corresponding yield</t>
  </si>
  <si>
    <t xml:space="preserve">   (BGN)</t>
  </si>
  <si>
    <t>(%)</t>
  </si>
  <si>
    <t xml:space="preserve">          - minimum                         </t>
  </si>
  <si>
    <t xml:space="preserve">          - maximum</t>
  </si>
  <si>
    <t xml:space="preserve">          - average-weighted</t>
  </si>
  <si>
    <t>11.01.2022</t>
  </si>
  <si>
    <t>09.01.2022</t>
  </si>
  <si>
    <t>15.01.2022</t>
  </si>
  <si>
    <t>27.03.2022</t>
  </si>
  <si>
    <t>14.01.2022</t>
  </si>
  <si>
    <t>29.03.2022</t>
  </si>
  <si>
    <t>24.02.2022</t>
  </si>
  <si>
    <t>27.01.2022</t>
  </si>
  <si>
    <t>25.01.2022</t>
  </si>
  <si>
    <t>17.02.2022</t>
  </si>
  <si>
    <t>11.10.2021 (Fourth tranche)</t>
  </si>
  <si>
    <t>25.10.2021 (Fourth tranche)</t>
  </si>
  <si>
    <t>08.11.2021 (Fifth tranche)</t>
  </si>
  <si>
    <t>BG  20 301 21 110</t>
  </si>
  <si>
    <t>15.11.2021 (First tranche)</t>
  </si>
  <si>
    <t>BG  20 401 21 217</t>
  </si>
  <si>
    <t>22.11.2021 (First tranche)</t>
  </si>
  <si>
    <t>Results of Auctions for Sales of Government Securities Held
between October and December 2021</t>
  </si>
  <si>
    <t>GOVERNMENT SECURITIES SOLD AT AUCTIONS, CIRCULATING AS OF 31 DECEMBER 2021</t>
  </si>
  <si>
    <t xml:space="preserve">*BG 20 301 21110/17.11.2021  </t>
  </si>
  <si>
    <t>Three-year-and-six-month issues, total</t>
  </si>
  <si>
    <t xml:space="preserve">*BG 20 401 21217/24.11.2021  </t>
  </si>
  <si>
    <t>1. The Ministry of Finance (MF) rejected all bids for the auctions conducted on 27 April 2020 and 28 September 2015 for sale of a tap government securities issue with a payment date on 29 April 2020 and 30 September 2015.</t>
  </si>
  <si>
    <t xml:space="preserve">2. The Ministry of Finance (MF) rejected all bids for the auctions conducted on 22 July 2013 and 8 March 2021 for sale of a tap government securities issue with a payment date on 24 July 2013 and 10 March 2021.                          </t>
  </si>
  <si>
    <t>GOVERNMENT SECURITIES SOLD AT AUCTIONS, CIRCULATING AS OF  31 DECEMBER 2021</t>
  </si>
  <si>
    <t>December 2021</t>
  </si>
  <si>
    <t>Circulating as of 31 December 2021</t>
  </si>
  <si>
    <r>
      <rPr>
        <b/>
        <sz val="8"/>
        <rFont val="Arial"/>
        <family val="2"/>
      </rPr>
      <t>Note</t>
    </r>
    <r>
      <rPr>
        <sz val="8"/>
        <rFont val="Arial"/>
        <family val="2"/>
      </rPr>
      <t xml:space="preserve">: The Lev equivalent of government securities denominated in foreign currency is calculated based on the exchange rate of foreign currencies to the Bulgarian lev published by the BNB valid for 31 December 2021.
</t>
    </r>
  </si>
  <si>
    <t>22.04.2022</t>
  </si>
  <si>
    <t>BG 20 301 21110</t>
  </si>
  <si>
    <t>17.05.2025</t>
  </si>
  <si>
    <t>500 000 000.00</t>
  </si>
  <si>
    <t>17.05.2022</t>
  </si>
  <si>
    <t>1 700 000 000.00</t>
  </si>
  <si>
    <t>BG 20 401 21217</t>
  </si>
  <si>
    <t>24.05.2029</t>
  </si>
  <si>
    <t xml:space="preserve">             0.25 %</t>
  </si>
  <si>
    <t>24.05.2022</t>
  </si>
  <si>
    <t>21.06.2022</t>
  </si>
  <si>
    <t>1 100 000 000.00</t>
  </si>
  <si>
    <t>8 637 149 582.15</t>
  </si>
  <si>
    <t>(Fourth Quarter)</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</si>
</sst>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_-* #,##0.00\ _л_в_-;\-* #,##0.00\ _л_в_-;_-* &quot;-&quot;??\ _л_в_-;_-@_-"/>
    <numFmt numFmtId="173" formatCode="0.000"/>
    <numFmt numFmtId="174" formatCode="#,##0.0000"/>
    <numFmt numFmtId="175" formatCode="#,##0.00_ ;\-#,##0.00\ "/>
    <numFmt numFmtId="176" formatCode="&quot;Yes&quot;;&quot;Yes&quot;;&quot;No&quot;"/>
    <numFmt numFmtId="177" formatCode="&quot;True&quot;;&quot;True&quot;;&quot;False&quot;"/>
    <numFmt numFmtId="178" formatCode="&quot;On&quot;;&quot;On&quot;;&quot;Off&quot;"/>
    <numFmt numFmtId="179" formatCode="[$€-2]\ #,##0.00_);[Red]\([$€-2]\ #,##0.00\)"/>
  </numFmts>
  <fonts count="72">
    <font>
      <sz val="11"/>
      <color theme="1"/>
      <name val="Calibri"/>
      <family val="2"/>
    </font>
    <font>
      <sz val="11"/>
      <color indexed="8"/>
      <name val="Calibri"/>
      <family val="2"/>
    </font>
    <font>
      <sz val="12"/>
      <name val="Arial"/>
      <family val="2"/>
    </font>
    <font>
      <b/>
      <sz val="10"/>
      <name val="Arial"/>
      <family val="2"/>
    </font>
    <font>
      <sz val="10"/>
      <name val="Arial"/>
      <family val="2"/>
    </font>
    <font>
      <sz val="9"/>
      <name val="Arial"/>
      <family val="2"/>
    </font>
    <font>
      <b/>
      <sz val="9"/>
      <name val="Arial"/>
      <family val="2"/>
    </font>
    <font>
      <b/>
      <sz val="9"/>
      <color indexed="8"/>
      <name val="Arial"/>
      <family val="2"/>
    </font>
    <font>
      <sz val="8"/>
      <name val="Arial"/>
      <family val="2"/>
    </font>
    <font>
      <b/>
      <sz val="8"/>
      <name val="Arial"/>
      <family val="2"/>
    </font>
    <font>
      <sz val="11"/>
      <name val="Times New Roman"/>
      <family val="1"/>
    </font>
    <font>
      <sz val="10"/>
      <color indexed="8"/>
      <name val="Arial"/>
      <family val="2"/>
    </font>
    <font>
      <sz val="8"/>
      <name val="Calibri"/>
      <family val="2"/>
    </font>
    <font>
      <b/>
      <sz val="14"/>
      <name val="Arial"/>
      <family val="2"/>
    </font>
    <font>
      <sz val="11"/>
      <name val="Arial"/>
      <family val="2"/>
    </font>
    <font>
      <b/>
      <sz val="12"/>
      <name val="Arial"/>
      <family val="2"/>
    </font>
    <font>
      <i/>
      <sz val="12"/>
      <name val="Arial"/>
      <family val="2"/>
    </font>
    <font>
      <sz val="10"/>
      <name val="HebarCond"/>
      <family val="0"/>
    </font>
    <font>
      <b/>
      <sz val="12"/>
      <name val="HebarCond"/>
      <family val="0"/>
    </font>
    <font>
      <sz val="9"/>
      <color indexed="8"/>
      <name val="Arial"/>
      <family val="2"/>
    </font>
    <font>
      <b/>
      <sz val="7"/>
      <color indexed="10"/>
      <name val="Arial"/>
      <family val="2"/>
    </font>
    <font>
      <b/>
      <sz val="7"/>
      <name val="Arial"/>
      <family val="2"/>
    </font>
    <font>
      <b/>
      <sz val="10"/>
      <color indexed="8"/>
      <name val="Arial"/>
      <family val="2"/>
    </font>
    <font>
      <b/>
      <vertAlign val="superscript"/>
      <sz val="10"/>
      <name val="Arial"/>
      <family val="2"/>
    </font>
    <font>
      <sz val="8"/>
      <color indexed="8"/>
      <name val="Arial"/>
      <family val="0"/>
    </font>
    <font>
      <sz val="9.6"/>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name val="Calibri"/>
      <family val="2"/>
    </font>
    <font>
      <sz val="11"/>
      <color indexed="8"/>
      <name val="Arial"/>
      <family val="2"/>
    </font>
    <font>
      <sz val="8"/>
      <color indexed="8"/>
      <name val="Calibri"/>
      <family val="2"/>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9"/>
      <color theme="1"/>
      <name val="Arial"/>
      <family val="2"/>
    </font>
    <font>
      <sz val="9"/>
      <color theme="1"/>
      <name val="Arial"/>
      <family val="2"/>
    </font>
    <font>
      <b/>
      <sz val="10"/>
      <color theme="1"/>
      <name val="Arial"/>
      <family val="2"/>
    </font>
    <font>
      <sz val="11"/>
      <color theme="1"/>
      <name val="Arial"/>
      <family val="2"/>
    </font>
    <font>
      <sz val="8"/>
      <color theme="1"/>
      <name val="Calibri"/>
      <family val="2"/>
    </font>
    <font>
      <sz val="9"/>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C0C0C0"/>
        <bgColor indexed="64"/>
      </patternFill>
    </fill>
    <fill>
      <patternFill patternType="solid">
        <fgColor indexed="55"/>
        <bgColor indexed="64"/>
      </patternFill>
    </fill>
    <fill>
      <patternFill patternType="solid">
        <fgColor rgb="FFFFFFFF"/>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theme="9" tint="0.5999600291252136"/>
        <bgColor indexed="64"/>
      </patternFill>
    </fill>
    <fill>
      <patternFill patternType="solid">
        <fgColor theme="0" tint="-0.24997000396251678"/>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bottom style="thin"/>
    </border>
    <border>
      <left/>
      <right/>
      <top/>
      <bottom style="thin"/>
    </border>
    <border>
      <left style="thin"/>
      <right/>
      <top style="thin"/>
      <bottom/>
    </border>
    <border>
      <left style="thin"/>
      <right style="thin"/>
      <top style="medium"/>
      <bottom style="thin"/>
    </border>
    <border>
      <left style="thin"/>
      <right style="thin"/>
      <top style="thin"/>
      <bottom style="thin"/>
    </border>
    <border>
      <left style="medium"/>
      <right/>
      <top style="medium"/>
      <bottom style="mediu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bottom style="thin"/>
    </border>
    <border>
      <left/>
      <right/>
      <top style="thin"/>
      <bottom/>
    </border>
    <border>
      <left/>
      <right/>
      <top style="thin"/>
      <bottom style="thin"/>
    </border>
    <border>
      <left/>
      <right style="thin"/>
      <top style="thin"/>
      <bottom style="thin"/>
    </border>
    <border>
      <left style="thin"/>
      <right/>
      <top style="thin"/>
      <bottom style="thin"/>
    </border>
    <border>
      <left/>
      <right style="thin"/>
      <top style="thin"/>
      <bottom/>
    </border>
    <border>
      <left/>
      <right style="thin"/>
      <top/>
      <bottom/>
    </border>
    <border>
      <left style="medium"/>
      <right style="thin"/>
      <top style="medium"/>
      <bottom style="thin"/>
    </border>
    <border>
      <left/>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right style="medium"/>
      <top style="thin"/>
      <bottom style="thin"/>
    </border>
    <border>
      <left style="medium"/>
      <right style="thin"/>
      <top style="thin"/>
      <bottom/>
    </border>
    <border>
      <left style="thin"/>
      <right style="medium"/>
      <top style="thin"/>
      <botto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style="medium"/>
      <right style="thin"/>
      <top/>
      <bottom style="thin"/>
    </border>
    <border>
      <left style="thin"/>
      <right style="medium"/>
      <top/>
      <bottom style="thin"/>
    </border>
    <border>
      <left/>
      <right/>
      <top style="medium"/>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 fillId="0" borderId="0">
      <alignment/>
      <protection/>
    </xf>
    <xf numFmtId="0" fontId="17" fillId="0" borderId="0">
      <alignment/>
      <protection/>
    </xf>
    <xf numFmtId="0" fontId="4" fillId="0" borderId="0">
      <alignment/>
      <protection/>
    </xf>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416">
    <xf numFmtId="0" fontId="0" fillId="0" borderId="0" xfId="0" applyFont="1" applyAlignment="1">
      <alignment/>
    </xf>
    <xf numFmtId="0" fontId="0" fillId="33" borderId="0" xfId="0" applyFill="1" applyAlignment="1">
      <alignment/>
    </xf>
    <xf numFmtId="0" fontId="4" fillId="33" borderId="0" xfId="0" applyFont="1" applyFill="1" applyBorder="1" applyAlignment="1">
      <alignment horizontal="right"/>
    </xf>
    <xf numFmtId="0" fontId="6" fillId="34" borderId="10" xfId="0" applyFont="1" applyFill="1" applyBorder="1" applyAlignment="1">
      <alignment horizontal="center"/>
    </xf>
    <xf numFmtId="0" fontId="6" fillId="34" borderId="11" xfId="0" applyFont="1" applyFill="1" applyBorder="1" applyAlignment="1">
      <alignment horizontal="center" vertical="top"/>
    </xf>
    <xf numFmtId="0" fontId="6" fillId="34" borderId="12" xfId="0" applyFont="1" applyFill="1" applyBorder="1" applyAlignment="1">
      <alignment horizontal="center" vertical="top"/>
    </xf>
    <xf numFmtId="49" fontId="6" fillId="33" borderId="13" xfId="0" applyNumberFormat="1" applyFont="1" applyFill="1" applyBorder="1" applyAlignment="1">
      <alignment horizontal="center"/>
    </xf>
    <xf numFmtId="3" fontId="7" fillId="33" borderId="14" xfId="42" applyNumberFormat="1" applyFont="1" applyFill="1" applyBorder="1" applyAlignment="1">
      <alignment horizontal="center"/>
    </xf>
    <xf numFmtId="0" fontId="5" fillId="33" borderId="10" xfId="0" applyFont="1" applyFill="1" applyBorder="1" applyAlignment="1">
      <alignment horizontal="center"/>
    </xf>
    <xf numFmtId="14" fontId="5" fillId="33" borderId="10" xfId="0" applyNumberFormat="1" applyFont="1" applyFill="1" applyBorder="1" applyAlignment="1">
      <alignment horizontal="center"/>
    </xf>
    <xf numFmtId="0" fontId="5" fillId="33" borderId="13" xfId="0" applyFont="1" applyFill="1" applyBorder="1" applyAlignment="1">
      <alignment horizontal="left" vertical="top" wrapText="1"/>
    </xf>
    <xf numFmtId="14" fontId="5" fillId="33" borderId="12" xfId="0" applyNumberFormat="1" applyFont="1" applyFill="1" applyBorder="1" applyAlignment="1">
      <alignment horizontal="center" vertical="center"/>
    </xf>
    <xf numFmtId="0" fontId="6" fillId="0" borderId="0" xfId="0" applyFont="1" applyAlignment="1">
      <alignment/>
    </xf>
    <xf numFmtId="0" fontId="6" fillId="34" borderId="13" xfId="0" applyFont="1" applyFill="1" applyBorder="1" applyAlignment="1">
      <alignment horizontal="center" vertical="top"/>
    </xf>
    <xf numFmtId="0" fontId="10" fillId="33" borderId="0" xfId="0" applyFont="1" applyFill="1" applyBorder="1" applyAlignment="1">
      <alignment/>
    </xf>
    <xf numFmtId="0" fontId="10" fillId="33" borderId="0" xfId="0" applyFont="1" applyFill="1" applyAlignment="1">
      <alignment/>
    </xf>
    <xf numFmtId="0" fontId="6" fillId="34" borderId="15" xfId="0" applyFont="1" applyFill="1" applyBorder="1" applyAlignment="1">
      <alignment horizontal="center" vertical="top"/>
    </xf>
    <xf numFmtId="171" fontId="5" fillId="33" borderId="10" xfId="42" applyFont="1" applyFill="1" applyBorder="1" applyAlignment="1">
      <alignment horizontal="center"/>
    </xf>
    <xf numFmtId="171" fontId="5" fillId="33" borderId="12" xfId="42" applyFont="1" applyFill="1" applyBorder="1" applyAlignment="1">
      <alignment horizontal="center" vertical="center"/>
    </xf>
    <xf numFmtId="2" fontId="5" fillId="33" borderId="12" xfId="0" applyNumberFormat="1" applyFont="1" applyFill="1" applyBorder="1" applyAlignment="1">
      <alignment horizontal="center" vertical="center"/>
    </xf>
    <xf numFmtId="173" fontId="5" fillId="33" borderId="10" xfId="0" applyNumberFormat="1" applyFont="1" applyFill="1" applyBorder="1" applyAlignment="1">
      <alignment horizontal="center"/>
    </xf>
    <xf numFmtId="0" fontId="6" fillId="33" borderId="12" xfId="0" applyFont="1" applyFill="1" applyBorder="1" applyAlignment="1">
      <alignment/>
    </xf>
    <xf numFmtId="172" fontId="6" fillId="0" borderId="12" xfId="0" applyNumberFormat="1" applyFont="1" applyBorder="1" applyAlignment="1">
      <alignment horizontal="center"/>
    </xf>
    <xf numFmtId="0" fontId="0" fillId="35" borderId="0" xfId="0" applyFill="1" applyAlignment="1">
      <alignment/>
    </xf>
    <xf numFmtId="49" fontId="3" fillId="0" borderId="0" xfId="0" applyNumberFormat="1" applyFont="1" applyAlignment="1">
      <alignment/>
    </xf>
    <xf numFmtId="4" fontId="0" fillId="0" borderId="0" xfId="0" applyNumberFormat="1" applyAlignment="1">
      <alignment/>
    </xf>
    <xf numFmtId="4" fontId="0" fillId="0" borderId="0" xfId="44" applyNumberFormat="1" applyFont="1" applyAlignment="1">
      <alignment/>
    </xf>
    <xf numFmtId="4" fontId="0" fillId="0" borderId="0" xfId="65" applyNumberFormat="1" applyFont="1" applyAlignment="1">
      <alignment/>
    </xf>
    <xf numFmtId="174" fontId="0" fillId="0" borderId="0" xfId="0" applyNumberFormat="1" applyAlignment="1">
      <alignment/>
    </xf>
    <xf numFmtId="4" fontId="4" fillId="0" borderId="0" xfId="0" applyNumberFormat="1" applyFont="1" applyAlignment="1">
      <alignment/>
    </xf>
    <xf numFmtId="0" fontId="8" fillId="0" borderId="0" xfId="0" applyFont="1" applyAlignment="1">
      <alignment/>
    </xf>
    <xf numFmtId="0" fontId="4" fillId="0" borderId="0" xfId="0" applyFont="1" applyAlignment="1">
      <alignment/>
    </xf>
    <xf numFmtId="0" fontId="4" fillId="0" borderId="16" xfId="0" applyFont="1" applyBorder="1" applyAlignment="1">
      <alignment wrapText="1"/>
    </xf>
    <xf numFmtId="0" fontId="11" fillId="33" borderId="16" xfId="0" applyFont="1" applyFill="1" applyBorder="1" applyAlignment="1">
      <alignment horizontal="center" wrapText="1"/>
    </xf>
    <xf numFmtId="0" fontId="4" fillId="0" borderId="17" xfId="0" applyFont="1" applyBorder="1" applyAlignment="1">
      <alignment wrapText="1"/>
    </xf>
    <xf numFmtId="0" fontId="11" fillId="33" borderId="17" xfId="0" applyFont="1" applyFill="1" applyBorder="1" applyAlignment="1">
      <alignment horizontal="center" wrapText="1"/>
    </xf>
    <xf numFmtId="0" fontId="4" fillId="33" borderId="17" xfId="0" applyFont="1" applyFill="1" applyBorder="1" applyAlignment="1">
      <alignment horizontal="center" wrapText="1"/>
    </xf>
    <xf numFmtId="0" fontId="11" fillId="0" borderId="0" xfId="0" applyFont="1" applyBorder="1" applyAlignment="1">
      <alignment horizontal="center"/>
    </xf>
    <xf numFmtId="0" fontId="4" fillId="0" borderId="10" xfId="0" applyFont="1" applyBorder="1" applyAlignment="1">
      <alignment wrapText="1"/>
    </xf>
    <xf numFmtId="0" fontId="11" fillId="33" borderId="10" xfId="0" applyFont="1" applyFill="1" applyBorder="1" applyAlignment="1">
      <alignment horizontal="center" wrapText="1"/>
    </xf>
    <xf numFmtId="49" fontId="16" fillId="34" borderId="18" xfId="0" applyNumberFormat="1" applyFont="1" applyFill="1" applyBorder="1" applyAlignment="1">
      <alignment horizontal="center"/>
    </xf>
    <xf numFmtId="173" fontId="5" fillId="33" borderId="12" xfId="0" applyNumberFormat="1" applyFont="1" applyFill="1" applyBorder="1" applyAlignment="1">
      <alignment horizontal="center" vertical="center"/>
    </xf>
    <xf numFmtId="0" fontId="5" fillId="36" borderId="17" xfId="58" applyFont="1" applyFill="1" applyBorder="1" applyAlignment="1">
      <alignment horizontal="center" vertical="center" wrapText="1"/>
      <protection/>
    </xf>
    <xf numFmtId="0" fontId="8" fillId="0" borderId="17" xfId="0" applyFont="1" applyBorder="1" applyAlignment="1">
      <alignment horizontal="center" vertical="center" wrapText="1"/>
    </xf>
    <xf numFmtId="0" fontId="8" fillId="0" borderId="17" xfId="0" applyFont="1" applyBorder="1" applyAlignment="1">
      <alignment horizontal="right" vertical="center"/>
    </xf>
    <xf numFmtId="0" fontId="9" fillId="0" borderId="17" xfId="0" applyFont="1" applyBorder="1" applyAlignment="1">
      <alignment horizontal="right" vertical="center"/>
    </xf>
    <xf numFmtId="0" fontId="9" fillId="0" borderId="17" xfId="0" applyFont="1" applyBorder="1" applyAlignment="1">
      <alignment horizontal="center" vertical="center"/>
    </xf>
    <xf numFmtId="0" fontId="18" fillId="0" borderId="0" xfId="0" applyFont="1" applyAlignment="1">
      <alignment/>
    </xf>
    <xf numFmtId="0" fontId="5" fillId="33" borderId="10" xfId="0" applyFont="1" applyFill="1" applyBorder="1" applyAlignment="1">
      <alignment horizontal="left" wrapText="1"/>
    </xf>
    <xf numFmtId="0" fontId="5" fillId="33" borderId="11" xfId="0" applyFont="1" applyFill="1" applyBorder="1" applyAlignment="1">
      <alignment vertical="center"/>
    </xf>
    <xf numFmtId="0" fontId="5" fillId="33" borderId="12" xfId="0" applyFont="1" applyFill="1" applyBorder="1" applyAlignment="1">
      <alignment horizontal="left" vertical="top" wrapText="1"/>
    </xf>
    <xf numFmtId="0" fontId="5" fillId="33" borderId="19" xfId="0" applyNumberFormat="1" applyFont="1" applyFill="1" applyBorder="1" applyAlignment="1">
      <alignment horizontal="center"/>
    </xf>
    <xf numFmtId="3" fontId="19" fillId="33" borderId="0" xfId="42" applyNumberFormat="1" applyFont="1" applyFill="1" applyBorder="1" applyAlignment="1">
      <alignment horizontal="center"/>
    </xf>
    <xf numFmtId="0" fontId="3" fillId="35" borderId="0" xfId="0" applyFont="1" applyFill="1" applyBorder="1" applyAlignment="1">
      <alignment horizontal="center"/>
    </xf>
    <xf numFmtId="0" fontId="15" fillId="37" borderId="20" xfId="0" applyFont="1" applyFill="1" applyBorder="1" applyAlignment="1">
      <alignment horizontal="center" vertical="center" wrapText="1"/>
    </xf>
    <xf numFmtId="0" fontId="15" fillId="37" borderId="21" xfId="0" applyFont="1" applyFill="1" applyBorder="1" applyAlignment="1">
      <alignment horizontal="center" vertical="center" wrapText="1"/>
    </xf>
    <xf numFmtId="0" fontId="15" fillId="37" borderId="22" xfId="0" applyFont="1" applyFill="1" applyBorder="1" applyAlignment="1">
      <alignment horizontal="center" vertical="center" wrapText="1"/>
    </xf>
    <xf numFmtId="3" fontId="6" fillId="33" borderId="14" xfId="42" applyNumberFormat="1" applyFont="1" applyFill="1" applyBorder="1" applyAlignment="1">
      <alignment horizontal="center"/>
    </xf>
    <xf numFmtId="0" fontId="3" fillId="38" borderId="0" xfId="61" applyFont="1" applyFill="1" applyBorder="1" applyAlignment="1">
      <alignment horizontal="center"/>
      <protection/>
    </xf>
    <xf numFmtId="0" fontId="2" fillId="35" borderId="0" xfId="0" applyFont="1" applyFill="1" applyAlignment="1">
      <alignment/>
    </xf>
    <xf numFmtId="0" fontId="2" fillId="35" borderId="0" xfId="0" applyFont="1" applyFill="1" applyAlignment="1">
      <alignment/>
    </xf>
    <xf numFmtId="0" fontId="2" fillId="35" borderId="0" xfId="0" applyFont="1" applyFill="1" applyAlignment="1">
      <alignment vertical="center"/>
    </xf>
    <xf numFmtId="172" fontId="2" fillId="35" borderId="0" xfId="0" applyNumberFormat="1" applyFont="1" applyFill="1" applyAlignment="1">
      <alignment vertical="center"/>
    </xf>
    <xf numFmtId="0" fontId="3" fillId="0" borderId="0" xfId="0" applyFont="1" applyAlignment="1">
      <alignment/>
    </xf>
    <xf numFmtId="0" fontId="6" fillId="0" borderId="0" xfId="0" applyFont="1" applyAlignment="1">
      <alignment horizontal="left"/>
    </xf>
    <xf numFmtId="0" fontId="6" fillId="0" borderId="0" xfId="0" applyFont="1" applyAlignment="1">
      <alignment horizontal="center"/>
    </xf>
    <xf numFmtId="4" fontId="6" fillId="0" borderId="0" xfId="0" applyNumberFormat="1" applyFont="1" applyAlignment="1">
      <alignment/>
    </xf>
    <xf numFmtId="0" fontId="6" fillId="0" borderId="0" xfId="0" applyFont="1" applyAlignment="1">
      <alignment horizontal="right"/>
    </xf>
    <xf numFmtId="3" fontId="7" fillId="33" borderId="23" xfId="42" applyNumberFormat="1" applyFont="1" applyFill="1" applyBorder="1" applyAlignment="1">
      <alignment horizontal="center"/>
    </xf>
    <xf numFmtId="0" fontId="20" fillId="33" borderId="0" xfId="0" applyFont="1" applyFill="1" applyAlignment="1" applyProtection="1">
      <alignment horizontal="centerContinuous"/>
      <protection/>
    </xf>
    <xf numFmtId="0" fontId="21" fillId="33" borderId="0" xfId="0" applyFont="1" applyFill="1" applyAlignment="1" applyProtection="1">
      <alignment horizontal="centerContinuous"/>
      <protection/>
    </xf>
    <xf numFmtId="0" fontId="22" fillId="33" borderId="0" xfId="0" applyFont="1" applyFill="1" applyAlignment="1" applyProtection="1">
      <alignment horizontal="left"/>
      <protection/>
    </xf>
    <xf numFmtId="0" fontId="22" fillId="33" borderId="0" xfId="0" applyFont="1" applyFill="1" applyAlignment="1">
      <alignment horizontal="center"/>
    </xf>
    <xf numFmtId="4" fontId="22" fillId="33" borderId="14" xfId="0" applyNumberFormat="1" applyFont="1" applyFill="1" applyBorder="1" applyAlignment="1" applyProtection="1">
      <alignment/>
      <protection/>
    </xf>
    <xf numFmtId="0" fontId="3" fillId="33" borderId="0" xfId="0" applyFont="1" applyFill="1" applyAlignment="1">
      <alignment/>
    </xf>
    <xf numFmtId="0" fontId="22" fillId="33" borderId="0" xfId="0" applyFont="1" applyFill="1" applyAlignment="1">
      <alignment horizontal="right"/>
    </xf>
    <xf numFmtId="0" fontId="7" fillId="39" borderId="15" xfId="0" applyFont="1" applyFill="1" applyBorder="1" applyAlignment="1" applyProtection="1">
      <alignment horizontal="centerContinuous"/>
      <protection/>
    </xf>
    <xf numFmtId="0" fontId="7" fillId="39" borderId="24" xfId="0" applyFont="1" applyFill="1" applyBorder="1" applyAlignment="1" applyProtection="1">
      <alignment horizontal="centerContinuous"/>
      <protection/>
    </xf>
    <xf numFmtId="0" fontId="7" fillId="39" borderId="25" xfId="0" applyFont="1" applyFill="1" applyBorder="1" applyAlignment="1" applyProtection="1">
      <alignment horizontal="centerContinuous"/>
      <protection/>
    </xf>
    <xf numFmtId="0" fontId="7" fillId="39" borderId="26" xfId="0" applyFont="1" applyFill="1" applyBorder="1" applyAlignment="1" applyProtection="1">
      <alignment horizontal="centerContinuous"/>
      <protection/>
    </xf>
    <xf numFmtId="0" fontId="7" fillId="40" borderId="10" xfId="0" applyFont="1" applyFill="1" applyBorder="1" applyAlignment="1" applyProtection="1">
      <alignment/>
      <protection/>
    </xf>
    <xf numFmtId="14" fontId="7" fillId="40" borderId="24" xfId="0" applyNumberFormat="1" applyFont="1" applyFill="1" applyBorder="1" applyAlignment="1" applyProtection="1">
      <alignment horizontal="center"/>
      <protection/>
    </xf>
    <xf numFmtId="14" fontId="7" fillId="40" borderId="10" xfId="0" applyNumberFormat="1" applyFont="1" applyFill="1" applyBorder="1" applyAlignment="1" applyProtection="1">
      <alignment horizontal="center"/>
      <protection/>
    </xf>
    <xf numFmtId="3" fontId="7" fillId="40" borderId="15" xfId="0" applyNumberFormat="1" applyFont="1" applyFill="1" applyBorder="1" applyAlignment="1" applyProtection="1">
      <alignment horizontal="center"/>
      <protection/>
    </xf>
    <xf numFmtId="10" fontId="7" fillId="40" borderId="10" xfId="0" applyNumberFormat="1" applyFont="1" applyFill="1" applyBorder="1" applyAlignment="1" applyProtection="1">
      <alignment horizontal="center"/>
      <protection/>
    </xf>
    <xf numFmtId="0" fontId="6" fillId="33" borderId="11" xfId="0" applyFont="1" applyFill="1" applyBorder="1" applyAlignment="1">
      <alignment horizontal="right"/>
    </xf>
    <xf numFmtId="14" fontId="7" fillId="33" borderId="11" xfId="0" applyNumberFormat="1" applyFont="1" applyFill="1" applyBorder="1" applyAlignment="1" applyProtection="1">
      <alignment horizontal="center"/>
      <protection/>
    </xf>
    <xf numFmtId="3" fontId="7" fillId="33" borderId="11" xfId="0" applyNumberFormat="1" applyFont="1" applyFill="1" applyBorder="1" applyAlignment="1" applyProtection="1">
      <alignment horizontal="center"/>
      <protection/>
    </xf>
    <xf numFmtId="10" fontId="7" fillId="33" borderId="11" xfId="0" applyNumberFormat="1" applyFont="1" applyFill="1" applyBorder="1" applyAlignment="1" applyProtection="1">
      <alignment horizontal="center"/>
      <protection/>
    </xf>
    <xf numFmtId="14" fontId="7" fillId="33" borderId="12" xfId="0" applyNumberFormat="1" applyFont="1" applyFill="1" applyBorder="1" applyAlignment="1" applyProtection="1">
      <alignment horizontal="center"/>
      <protection/>
    </xf>
    <xf numFmtId="10" fontId="7" fillId="0" borderId="11" xfId="0" applyNumberFormat="1" applyFont="1" applyFill="1" applyBorder="1" applyAlignment="1" applyProtection="1">
      <alignment horizontal="center"/>
      <protection/>
    </xf>
    <xf numFmtId="0" fontId="6" fillId="41" borderId="25" xfId="0" applyFont="1" applyFill="1" applyBorder="1" applyAlignment="1">
      <alignment horizontal="center"/>
    </xf>
    <xf numFmtId="0" fontId="7" fillId="41" borderId="17" xfId="0" applyFont="1" applyFill="1" applyBorder="1" applyAlignment="1">
      <alignment horizontal="right"/>
    </xf>
    <xf numFmtId="0" fontId="7" fillId="41" borderId="17" xfId="0" applyFont="1" applyFill="1" applyBorder="1" applyAlignment="1">
      <alignment horizontal="center"/>
    </xf>
    <xf numFmtId="0" fontId="7" fillId="42" borderId="10" xfId="0" applyFont="1" applyFill="1" applyBorder="1" applyAlignment="1" applyProtection="1">
      <alignment/>
      <protection/>
    </xf>
    <xf numFmtId="14" fontId="6" fillId="40" borderId="10" xfId="0" applyNumberFormat="1" applyFont="1" applyFill="1" applyBorder="1" applyAlignment="1" applyProtection="1">
      <alignment horizontal="center"/>
      <protection/>
    </xf>
    <xf numFmtId="3" fontId="6" fillId="40" borderId="10" xfId="0" applyNumberFormat="1" applyFont="1" applyFill="1" applyBorder="1" applyAlignment="1" applyProtection="1">
      <alignment horizontal="center"/>
      <protection/>
    </xf>
    <xf numFmtId="10" fontId="6" fillId="40" borderId="10" xfId="64" applyNumberFormat="1" applyFont="1" applyFill="1" applyBorder="1" applyAlignment="1" applyProtection="1">
      <alignment horizontal="center"/>
      <protection/>
    </xf>
    <xf numFmtId="10" fontId="6" fillId="40" borderId="10" xfId="0" applyNumberFormat="1" applyFont="1" applyFill="1" applyBorder="1" applyAlignment="1" applyProtection="1">
      <alignment horizontal="center"/>
      <protection/>
    </xf>
    <xf numFmtId="0" fontId="6" fillId="35" borderId="11" xfId="0" applyFont="1" applyFill="1" applyBorder="1" applyAlignment="1">
      <alignment horizontal="right"/>
    </xf>
    <xf numFmtId="14" fontId="7" fillId="0" borderId="11" xfId="0" applyNumberFormat="1" applyFont="1" applyFill="1" applyBorder="1" applyAlignment="1" applyProtection="1">
      <alignment horizontal="center"/>
      <protection/>
    </xf>
    <xf numFmtId="3" fontId="7" fillId="0" borderId="11" xfId="0" applyNumberFormat="1" applyFont="1" applyFill="1" applyBorder="1" applyAlignment="1" applyProtection="1">
      <alignment horizontal="center"/>
      <protection/>
    </xf>
    <xf numFmtId="10" fontId="7" fillId="0" borderId="11" xfId="64" applyNumberFormat="1" applyFont="1" applyFill="1" applyBorder="1" applyAlignment="1" applyProtection="1">
      <alignment horizontal="center"/>
      <protection/>
    </xf>
    <xf numFmtId="0" fontId="7" fillId="41" borderId="27" xfId="0" applyFont="1" applyFill="1" applyBorder="1" applyAlignment="1" applyProtection="1">
      <alignment horizontal="left"/>
      <protection/>
    </xf>
    <xf numFmtId="0" fontId="7" fillId="41" borderId="25" xfId="0" applyFont="1" applyFill="1" applyBorder="1" applyAlignment="1">
      <alignment horizontal="center"/>
    </xf>
    <xf numFmtId="0" fontId="7" fillId="41" borderId="26" xfId="0" applyFont="1" applyFill="1" applyBorder="1" applyAlignment="1">
      <alignment horizontal="center"/>
    </xf>
    <xf numFmtId="0" fontId="7" fillId="41" borderId="13" xfId="0" applyFont="1" applyFill="1" applyBorder="1" applyAlignment="1" applyProtection="1">
      <alignment horizontal="left"/>
      <protection/>
    </xf>
    <xf numFmtId="0" fontId="7" fillId="41" borderId="14" xfId="0" applyFont="1" applyFill="1" applyBorder="1" applyAlignment="1">
      <alignment horizontal="center"/>
    </xf>
    <xf numFmtId="0" fontId="6" fillId="0" borderId="11" xfId="0" applyFont="1" applyBorder="1" applyAlignment="1">
      <alignment horizontal="right"/>
    </xf>
    <xf numFmtId="0" fontId="6" fillId="41" borderId="27" xfId="0" applyFont="1" applyFill="1" applyBorder="1" applyAlignment="1" applyProtection="1">
      <alignment horizontal="left"/>
      <protection/>
    </xf>
    <xf numFmtId="0" fontId="6" fillId="40" borderId="10" xfId="0" applyFont="1" applyFill="1" applyBorder="1" applyAlignment="1">
      <alignment/>
    </xf>
    <xf numFmtId="3" fontId="7" fillId="40" borderId="10" xfId="0" applyNumberFormat="1" applyFont="1" applyFill="1" applyBorder="1" applyAlignment="1" applyProtection="1">
      <alignment horizontal="center"/>
      <protection/>
    </xf>
    <xf numFmtId="10" fontId="7" fillId="40" borderId="10" xfId="64" applyNumberFormat="1" applyFont="1" applyFill="1" applyBorder="1" applyAlignment="1" applyProtection="1">
      <alignment horizontal="center"/>
      <protection/>
    </xf>
    <xf numFmtId="10" fontId="7" fillId="33" borderId="11" xfId="64" applyNumberFormat="1" applyFont="1" applyFill="1" applyBorder="1" applyAlignment="1" applyProtection="1">
      <alignment horizontal="center"/>
      <protection/>
    </xf>
    <xf numFmtId="3" fontId="7" fillId="33" borderId="12" xfId="0" applyNumberFormat="1" applyFont="1" applyFill="1" applyBorder="1" applyAlignment="1" applyProtection="1">
      <alignment horizontal="center"/>
      <protection/>
    </xf>
    <xf numFmtId="10" fontId="7" fillId="33" borderId="12" xfId="0" applyNumberFormat="1" applyFont="1" applyFill="1" applyBorder="1" applyAlignment="1" applyProtection="1">
      <alignment horizontal="center"/>
      <protection/>
    </xf>
    <xf numFmtId="0" fontId="7" fillId="41" borderId="25" xfId="0" applyFont="1" applyFill="1" applyBorder="1" applyAlignment="1">
      <alignment horizontal="right"/>
    </xf>
    <xf numFmtId="0" fontId="7" fillId="41" borderId="27" xfId="0" applyFont="1" applyFill="1" applyBorder="1" applyAlignment="1">
      <alignment horizontal="right"/>
    </xf>
    <xf numFmtId="0" fontId="6" fillId="40" borderId="10" xfId="0" applyFont="1" applyFill="1" applyBorder="1" applyAlignment="1">
      <alignment/>
    </xf>
    <xf numFmtId="10" fontId="7" fillId="33" borderId="0" xfId="0" applyNumberFormat="1" applyFont="1" applyFill="1" applyBorder="1" applyAlignment="1" applyProtection="1">
      <alignment horizontal="center"/>
      <protection/>
    </xf>
    <xf numFmtId="0" fontId="6" fillId="33" borderId="19" xfId="0" applyFont="1" applyFill="1" applyBorder="1" applyAlignment="1">
      <alignment horizontal="right"/>
    </xf>
    <xf numFmtId="10" fontId="7" fillId="33" borderId="12" xfId="64" applyNumberFormat="1" applyFont="1" applyFill="1" applyBorder="1" applyAlignment="1" applyProtection="1">
      <alignment horizontal="center"/>
      <protection/>
    </xf>
    <xf numFmtId="0" fontId="6" fillId="40" borderId="11" xfId="0" applyFont="1" applyFill="1" applyBorder="1" applyAlignment="1">
      <alignment/>
    </xf>
    <xf numFmtId="0" fontId="6" fillId="40" borderId="28" xfId="0" applyFont="1" applyFill="1" applyBorder="1" applyAlignment="1">
      <alignment horizontal="center"/>
    </xf>
    <xf numFmtId="14" fontId="7" fillId="40" borderId="15" xfId="0" applyNumberFormat="1" applyFont="1" applyFill="1" applyBorder="1" applyAlignment="1" applyProtection="1">
      <alignment horizontal="center"/>
      <protection/>
    </xf>
    <xf numFmtId="0" fontId="6" fillId="40" borderId="15" xfId="0" applyFont="1" applyFill="1" applyBorder="1" applyAlignment="1">
      <alignment/>
    </xf>
    <xf numFmtId="0" fontId="6" fillId="40" borderId="15" xfId="0" applyFont="1" applyFill="1" applyBorder="1" applyAlignment="1">
      <alignment horizontal="left"/>
    </xf>
    <xf numFmtId="10" fontId="7" fillId="40" borderId="24" xfId="64" applyNumberFormat="1" applyFont="1" applyFill="1" applyBorder="1" applyAlignment="1" applyProtection="1">
      <alignment horizontal="center"/>
      <protection/>
    </xf>
    <xf numFmtId="10" fontId="6" fillId="33" borderId="11" xfId="0" applyNumberFormat="1" applyFont="1" applyFill="1" applyBorder="1" applyAlignment="1">
      <alignment horizontal="center"/>
    </xf>
    <xf numFmtId="175" fontId="6" fillId="33" borderId="11" xfId="42" applyNumberFormat="1" applyFont="1" applyFill="1" applyBorder="1" applyAlignment="1">
      <alignment horizontal="right"/>
    </xf>
    <xf numFmtId="175" fontId="6" fillId="33" borderId="12" xfId="42" applyNumberFormat="1" applyFont="1" applyFill="1" applyBorder="1" applyAlignment="1">
      <alignment horizontal="right"/>
    </xf>
    <xf numFmtId="10" fontId="6" fillId="33" borderId="12" xfId="0" applyNumberFormat="1" applyFont="1" applyFill="1" applyBorder="1" applyAlignment="1">
      <alignment horizontal="center"/>
    </xf>
    <xf numFmtId="4" fontId="7" fillId="33" borderId="11" xfId="0" applyNumberFormat="1" applyFont="1" applyFill="1" applyBorder="1" applyAlignment="1" applyProtection="1">
      <alignment horizontal="center"/>
      <protection/>
    </xf>
    <xf numFmtId="10" fontId="6" fillId="40" borderId="10" xfId="0" applyNumberFormat="1" applyFont="1" applyFill="1" applyBorder="1" applyAlignment="1">
      <alignment horizontal="center"/>
    </xf>
    <xf numFmtId="10" fontId="6" fillId="0" borderId="11" xfId="0" applyNumberFormat="1" applyFont="1" applyFill="1" applyBorder="1" applyAlignment="1">
      <alignment horizontal="center"/>
    </xf>
    <xf numFmtId="0" fontId="6" fillId="33" borderId="12" xfId="0" applyFont="1" applyFill="1" applyBorder="1" applyAlignment="1">
      <alignment horizontal="right"/>
    </xf>
    <xf numFmtId="3" fontId="7" fillId="33" borderId="23" xfId="0" applyNumberFormat="1" applyFont="1" applyFill="1" applyBorder="1" applyAlignment="1" applyProtection="1">
      <alignment horizontal="center"/>
      <protection/>
    </xf>
    <xf numFmtId="0" fontId="6" fillId="40" borderId="15" xfId="0" applyFont="1" applyFill="1" applyBorder="1" applyAlignment="1" applyProtection="1">
      <alignment/>
      <protection/>
    </xf>
    <xf numFmtId="14" fontId="6" fillId="40" borderId="28" xfId="0" applyNumberFormat="1" applyFont="1" applyFill="1" applyBorder="1" applyAlignment="1" applyProtection="1">
      <alignment horizontal="center"/>
      <protection/>
    </xf>
    <xf numFmtId="14" fontId="7" fillId="33" borderId="29" xfId="0" applyNumberFormat="1" applyFont="1" applyFill="1" applyBorder="1" applyAlignment="1" applyProtection="1">
      <alignment horizontal="center"/>
      <protection/>
    </xf>
    <xf numFmtId="3" fontId="7" fillId="33" borderId="29" xfId="0" applyNumberFormat="1" applyFont="1" applyFill="1" applyBorder="1" applyAlignment="1" applyProtection="1">
      <alignment horizontal="center"/>
      <protection/>
    </xf>
    <xf numFmtId="14" fontId="7" fillId="0" borderId="29" xfId="0" applyNumberFormat="1" applyFont="1" applyFill="1" applyBorder="1" applyAlignment="1" applyProtection="1">
      <alignment horizontal="center"/>
      <protection/>
    </xf>
    <xf numFmtId="3" fontId="7" fillId="0" borderId="29" xfId="0" applyNumberFormat="1" applyFont="1" applyFill="1" applyBorder="1" applyAlignment="1" applyProtection="1">
      <alignment horizontal="center"/>
      <protection/>
    </xf>
    <xf numFmtId="14" fontId="7" fillId="0" borderId="12" xfId="0" applyNumberFormat="1" applyFont="1" applyFill="1" applyBorder="1" applyAlignment="1" applyProtection="1">
      <alignment horizontal="center"/>
      <protection/>
    </xf>
    <xf numFmtId="0" fontId="6" fillId="0" borderId="12" xfId="0" applyFont="1" applyBorder="1" applyAlignment="1">
      <alignment horizontal="right"/>
    </xf>
    <xf numFmtId="0" fontId="6" fillId="41" borderId="26" xfId="0" applyFont="1" applyFill="1" applyBorder="1" applyAlignment="1">
      <alignment horizontal="center"/>
    </xf>
    <xf numFmtId="3" fontId="7" fillId="40" borderId="28" xfId="0" applyNumberFormat="1" applyFont="1" applyFill="1" applyBorder="1" applyAlignment="1" applyProtection="1">
      <alignment horizontal="center"/>
      <protection/>
    </xf>
    <xf numFmtId="14" fontId="7" fillId="0" borderId="0" xfId="0" applyNumberFormat="1" applyFont="1" applyFill="1" applyBorder="1" applyAlignment="1" applyProtection="1">
      <alignment horizontal="center"/>
      <protection/>
    </xf>
    <xf numFmtId="0" fontId="7" fillId="41" borderId="13" xfId="0" applyFont="1" applyFill="1" applyBorder="1" applyAlignment="1">
      <alignment horizontal="center"/>
    </xf>
    <xf numFmtId="0" fontId="7" fillId="41" borderId="12" xfId="0" applyFont="1" applyFill="1" applyBorder="1" applyAlignment="1">
      <alignment horizontal="center"/>
    </xf>
    <xf numFmtId="0" fontId="7" fillId="41" borderId="12" xfId="0" applyFont="1" applyFill="1" applyBorder="1" applyAlignment="1">
      <alignment/>
    </xf>
    <xf numFmtId="0" fontId="7" fillId="41" borderId="13" xfId="0" applyFont="1" applyFill="1" applyBorder="1" applyAlignment="1" applyProtection="1">
      <alignment horizontal="center"/>
      <protection/>
    </xf>
    <xf numFmtId="0" fontId="7" fillId="41" borderId="12" xfId="0" applyFont="1" applyFill="1" applyBorder="1" applyAlignment="1" applyProtection="1">
      <alignment horizontal="center"/>
      <protection/>
    </xf>
    <xf numFmtId="0" fontId="7" fillId="41" borderId="14" xfId="0" applyFont="1" applyFill="1" applyBorder="1" applyAlignment="1">
      <alignment/>
    </xf>
    <xf numFmtId="14" fontId="22" fillId="33" borderId="0" xfId="0" applyNumberFormat="1" applyFont="1" applyFill="1" applyBorder="1" applyAlignment="1" applyProtection="1">
      <alignment horizontal="center"/>
      <protection/>
    </xf>
    <xf numFmtId="3" fontId="22" fillId="33" borderId="0" xfId="0" applyNumberFormat="1" applyFont="1" applyFill="1" applyBorder="1" applyAlignment="1" applyProtection="1">
      <alignment horizontal="center"/>
      <protection/>
    </xf>
    <xf numFmtId="4" fontId="22" fillId="33" borderId="0" xfId="0" applyNumberFormat="1" applyFont="1" applyFill="1" applyBorder="1" applyAlignment="1" applyProtection="1">
      <alignment/>
      <protection/>
    </xf>
    <xf numFmtId="0" fontId="3" fillId="33" borderId="0" xfId="0" applyFont="1" applyFill="1" applyAlignment="1" applyProtection="1">
      <alignment horizontal="centerContinuous"/>
      <protection/>
    </xf>
    <xf numFmtId="0" fontId="22" fillId="33" borderId="0" xfId="0" applyFont="1" applyFill="1" applyBorder="1" applyAlignment="1" applyProtection="1">
      <alignment horizontal="right"/>
      <protection/>
    </xf>
    <xf numFmtId="4" fontId="22" fillId="33" borderId="0" xfId="0" applyNumberFormat="1" applyFont="1" applyFill="1" applyAlignment="1" applyProtection="1">
      <alignment/>
      <protection/>
    </xf>
    <xf numFmtId="0" fontId="7" fillId="0" borderId="0" xfId="0" applyFont="1" applyFill="1" applyBorder="1" applyAlignment="1">
      <alignment horizontal="center"/>
    </xf>
    <xf numFmtId="0" fontId="7" fillId="40" borderId="11" xfId="0" applyFont="1" applyFill="1" applyBorder="1" applyAlignment="1" applyProtection="1">
      <alignment/>
      <protection/>
    </xf>
    <xf numFmtId="0" fontId="6" fillId="40" borderId="0" xfId="0" applyFont="1" applyFill="1" applyBorder="1" applyAlignment="1">
      <alignment horizontal="center"/>
    </xf>
    <xf numFmtId="14" fontId="7" fillId="40" borderId="11" xfId="0" applyNumberFormat="1" applyFont="1" applyFill="1" applyBorder="1" applyAlignment="1" applyProtection="1">
      <alignment horizontal="center"/>
      <protection/>
    </xf>
    <xf numFmtId="3" fontId="7" fillId="40" borderId="0" xfId="0" applyNumberFormat="1" applyFont="1" applyFill="1" applyBorder="1" applyAlignment="1" applyProtection="1">
      <alignment horizontal="center"/>
      <protection/>
    </xf>
    <xf numFmtId="0" fontId="6" fillId="40" borderId="0" xfId="0" applyFont="1" applyFill="1" applyBorder="1" applyAlignment="1">
      <alignment/>
    </xf>
    <xf numFmtId="0" fontId="6" fillId="40" borderId="0" xfId="0" applyFont="1" applyFill="1" applyBorder="1" applyAlignment="1">
      <alignment horizontal="left"/>
    </xf>
    <xf numFmtId="10" fontId="7" fillId="40" borderId="11" xfId="64" applyNumberFormat="1" applyFont="1" applyFill="1" applyBorder="1" applyAlignment="1" applyProtection="1">
      <alignment horizontal="center"/>
      <protection/>
    </xf>
    <xf numFmtId="3" fontId="7" fillId="0" borderId="0" xfId="0" applyNumberFormat="1" applyFont="1" applyFill="1" applyBorder="1" applyAlignment="1" applyProtection="1">
      <alignment horizontal="center"/>
      <protection/>
    </xf>
    <xf numFmtId="10" fontId="7" fillId="0" borderId="0" xfId="0" applyNumberFormat="1" applyFont="1" applyFill="1" applyBorder="1" applyAlignment="1" applyProtection="1">
      <alignment horizontal="center"/>
      <protection/>
    </xf>
    <xf numFmtId="0" fontId="7" fillId="0" borderId="19" xfId="0" applyFont="1" applyFill="1" applyBorder="1" applyAlignment="1" applyProtection="1">
      <alignment horizontal="left"/>
      <protection/>
    </xf>
    <xf numFmtId="0" fontId="7" fillId="0" borderId="25" xfId="0" applyFont="1" applyFill="1" applyBorder="1" applyAlignment="1">
      <alignment horizontal="right"/>
    </xf>
    <xf numFmtId="0" fontId="7" fillId="0" borderId="27" xfId="0" applyFont="1" applyFill="1" applyBorder="1" applyAlignment="1">
      <alignment horizontal="right"/>
    </xf>
    <xf numFmtId="0" fontId="7" fillId="0" borderId="17" xfId="0" applyFont="1" applyFill="1" applyBorder="1" applyAlignment="1">
      <alignment horizontal="right"/>
    </xf>
    <xf numFmtId="0" fontId="7" fillId="0" borderId="25" xfId="0" applyFont="1" applyFill="1" applyBorder="1" applyAlignment="1">
      <alignment horizontal="center"/>
    </xf>
    <xf numFmtId="0" fontId="7" fillId="0" borderId="17" xfId="0" applyFont="1" applyFill="1" applyBorder="1" applyAlignment="1">
      <alignment horizontal="center"/>
    </xf>
    <xf numFmtId="0" fontId="7" fillId="41" borderId="17" xfId="0" applyFont="1" applyFill="1" applyBorder="1" applyAlignment="1">
      <alignment/>
    </xf>
    <xf numFmtId="0" fontId="7" fillId="0" borderId="27" xfId="0" applyFont="1" applyFill="1" applyBorder="1" applyAlignment="1" applyProtection="1">
      <alignment horizontal="left"/>
      <protection/>
    </xf>
    <xf numFmtId="4" fontId="7" fillId="0" borderId="25" xfId="0" applyNumberFormat="1" applyFont="1" applyFill="1" applyBorder="1" applyAlignment="1" applyProtection="1">
      <alignment/>
      <protection/>
    </xf>
    <xf numFmtId="3" fontId="5" fillId="33" borderId="0" xfId="42" applyNumberFormat="1" applyFont="1" applyFill="1" applyBorder="1" applyAlignment="1">
      <alignment horizontal="center"/>
    </xf>
    <xf numFmtId="3" fontId="5" fillId="33" borderId="29" xfId="42" applyNumberFormat="1" applyFont="1" applyFill="1" applyBorder="1" applyAlignment="1">
      <alignment horizontal="center"/>
    </xf>
    <xf numFmtId="0" fontId="7" fillId="40" borderId="10" xfId="0" applyFont="1" applyFill="1" applyBorder="1" applyAlignment="1" applyProtection="1">
      <alignment horizontal="left"/>
      <protection/>
    </xf>
    <xf numFmtId="0" fontId="5" fillId="33" borderId="15" xfId="0" applyFont="1" applyFill="1" applyBorder="1" applyAlignment="1">
      <alignment horizontal="left" wrapText="1"/>
    </xf>
    <xf numFmtId="172" fontId="5" fillId="33" borderId="10" xfId="42" applyNumberFormat="1" applyFont="1" applyFill="1" applyBorder="1" applyAlignment="1">
      <alignment horizontal="center"/>
    </xf>
    <xf numFmtId="173" fontId="5" fillId="33" borderId="10" xfId="42" applyNumberFormat="1" applyFont="1" applyFill="1" applyBorder="1" applyAlignment="1">
      <alignment horizontal="center"/>
    </xf>
    <xf numFmtId="0" fontId="44" fillId="35" borderId="0" xfId="0" applyFont="1" applyFill="1" applyAlignment="1">
      <alignment/>
    </xf>
    <xf numFmtId="172" fontId="5" fillId="33" borderId="12" xfId="42" applyNumberFormat="1" applyFont="1" applyFill="1" applyBorder="1" applyAlignment="1">
      <alignment horizontal="center" vertical="center"/>
    </xf>
    <xf numFmtId="2" fontId="5" fillId="33" borderId="12" xfId="42" applyNumberFormat="1" applyFont="1" applyFill="1" applyBorder="1" applyAlignment="1">
      <alignment horizontal="center" vertical="center"/>
    </xf>
    <xf numFmtId="0" fontId="7" fillId="39" borderId="27" xfId="0" applyFont="1" applyFill="1" applyBorder="1" applyAlignment="1">
      <alignment horizontal="center" vertical="top" wrapText="1"/>
    </xf>
    <xf numFmtId="0" fontId="7" fillId="39" borderId="17" xfId="0" applyFont="1" applyFill="1" applyBorder="1" applyAlignment="1" applyProtection="1">
      <alignment horizontal="center" vertical="top" wrapText="1"/>
      <protection/>
    </xf>
    <xf numFmtId="0" fontId="7" fillId="39" borderId="26" xfId="0" applyFont="1" applyFill="1" applyBorder="1" applyAlignment="1" applyProtection="1">
      <alignment horizontal="center" vertical="top" wrapText="1"/>
      <protection/>
    </xf>
    <xf numFmtId="0" fontId="7" fillId="39" borderId="14" xfId="0" applyFont="1" applyFill="1" applyBorder="1" applyAlignment="1" applyProtection="1">
      <alignment horizontal="center" vertical="center" wrapText="1"/>
      <protection/>
    </xf>
    <xf numFmtId="0" fontId="7" fillId="39" borderId="14" xfId="0" applyFont="1" applyFill="1" applyBorder="1" applyAlignment="1" applyProtection="1">
      <alignment horizontal="center" vertical="top" wrapText="1"/>
      <protection/>
    </xf>
    <xf numFmtId="0" fontId="6" fillId="33" borderId="19" xfId="0" applyFont="1" applyFill="1" applyBorder="1" applyAlignment="1" applyProtection="1">
      <alignment horizontal="center" wrapText="1"/>
      <protection/>
    </xf>
    <xf numFmtId="0" fontId="6" fillId="33" borderId="0" xfId="0" applyFont="1" applyFill="1" applyBorder="1" applyAlignment="1" applyProtection="1">
      <alignment horizontal="center" wrapText="1"/>
      <protection/>
    </xf>
    <xf numFmtId="0" fontId="6" fillId="33" borderId="29" xfId="0" applyFont="1" applyFill="1" applyBorder="1" applyAlignment="1" applyProtection="1">
      <alignment horizontal="center" wrapText="1"/>
      <protection/>
    </xf>
    <xf numFmtId="3" fontId="7" fillId="40" borderId="24" xfId="0" applyNumberFormat="1" applyFont="1" applyFill="1" applyBorder="1" applyAlignment="1" applyProtection="1">
      <alignment horizontal="center"/>
      <protection/>
    </xf>
    <xf numFmtId="4" fontId="7" fillId="40" borderId="24" xfId="0" applyNumberFormat="1" applyFont="1" applyFill="1" applyBorder="1" applyAlignment="1" applyProtection="1">
      <alignment/>
      <protection/>
    </xf>
    <xf numFmtId="10" fontId="7" fillId="40" borderId="24" xfId="0" applyNumberFormat="1" applyFont="1" applyFill="1" applyBorder="1" applyAlignment="1" applyProtection="1">
      <alignment horizontal="center"/>
      <protection/>
    </xf>
    <xf numFmtId="0" fontId="7" fillId="33" borderId="19" xfId="0" applyFont="1" applyFill="1" applyBorder="1" applyAlignment="1" applyProtection="1">
      <alignment horizontal="left"/>
      <protection/>
    </xf>
    <xf numFmtId="0" fontId="7" fillId="33" borderId="0" xfId="0" applyFont="1" applyFill="1" applyBorder="1" applyAlignment="1">
      <alignment horizontal="center"/>
    </xf>
    <xf numFmtId="0" fontId="7" fillId="33" borderId="0" xfId="0" applyFont="1" applyFill="1" applyBorder="1" applyAlignment="1">
      <alignment horizontal="right"/>
    </xf>
    <xf numFmtId="10" fontId="7" fillId="33" borderId="0" xfId="0" applyNumberFormat="1" applyFont="1" applyFill="1" applyBorder="1" applyAlignment="1">
      <alignment horizontal="center"/>
    </xf>
    <xf numFmtId="0" fontId="66" fillId="0" borderId="0" xfId="0" applyFont="1" applyAlignment="1">
      <alignment vertical="center" wrapText="1"/>
    </xf>
    <xf numFmtId="0" fontId="67" fillId="0" borderId="0" xfId="0" applyFont="1" applyAlignment="1">
      <alignment horizontal="justify" vertical="center" wrapText="1"/>
    </xf>
    <xf numFmtId="0" fontId="7" fillId="40" borderId="15" xfId="0" applyFont="1" applyFill="1" applyBorder="1" applyAlignment="1" applyProtection="1">
      <alignment/>
      <protection/>
    </xf>
    <xf numFmtId="49" fontId="0" fillId="0" borderId="30" xfId="0" applyNumberFormat="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49" fontId="0" fillId="0" borderId="33" xfId="0" applyNumberFormat="1" applyBorder="1" applyAlignment="1">
      <alignment horizontal="center"/>
    </xf>
    <xf numFmtId="0" fontId="0" fillId="0" borderId="26" xfId="0" applyBorder="1" applyAlignment="1">
      <alignment horizontal="center"/>
    </xf>
    <xf numFmtId="0" fontId="0" fillId="0" borderId="34" xfId="0" applyBorder="1" applyAlignment="1">
      <alignment horizontal="center"/>
    </xf>
    <xf numFmtId="0" fontId="0" fillId="0" borderId="17" xfId="0" applyBorder="1" applyAlignment="1">
      <alignment horizontal="center"/>
    </xf>
    <xf numFmtId="0" fontId="0" fillId="0" borderId="35" xfId="0" applyBorder="1" applyAlignment="1">
      <alignment horizontal="center"/>
    </xf>
    <xf numFmtId="49" fontId="0" fillId="0" borderId="36" xfId="0" applyNumberFormat="1" applyBorder="1" applyAlignment="1">
      <alignment horizontal="center"/>
    </xf>
    <xf numFmtId="0" fontId="0" fillId="0" borderId="28" xfId="0" applyBorder="1" applyAlignment="1">
      <alignment horizontal="center"/>
    </xf>
    <xf numFmtId="0" fontId="0" fillId="0" borderId="37" xfId="0" applyBorder="1" applyAlignment="1">
      <alignment horizontal="center"/>
    </xf>
    <xf numFmtId="49" fontId="0" fillId="0" borderId="38" xfId="0" applyNumberFormat="1" applyBorder="1" applyAlignment="1">
      <alignment horizontal="center"/>
    </xf>
    <xf numFmtId="0" fontId="0" fillId="0" borderId="39" xfId="0" applyBorder="1" applyAlignment="1">
      <alignment wrapText="1"/>
    </xf>
    <xf numFmtId="0" fontId="0" fillId="0" borderId="40" xfId="0" applyBorder="1" applyAlignment="1">
      <alignment horizontal="center"/>
    </xf>
    <xf numFmtId="0" fontId="0" fillId="0" borderId="39" xfId="0" applyBorder="1" applyAlignment="1">
      <alignment horizontal="center"/>
    </xf>
    <xf numFmtId="0" fontId="0" fillId="0" borderId="41" xfId="0" applyBorder="1" applyAlignment="1">
      <alignment horizontal="center"/>
    </xf>
    <xf numFmtId="49" fontId="0" fillId="0" borderId="42" xfId="0" applyNumberFormat="1" applyBorder="1" applyAlignment="1">
      <alignment horizontal="center"/>
    </xf>
    <xf numFmtId="0" fontId="0" fillId="0" borderId="43" xfId="0" applyBorder="1" applyAlignment="1">
      <alignment wrapText="1"/>
    </xf>
    <xf numFmtId="0" fontId="0" fillId="0" borderId="43" xfId="0" applyBorder="1" applyAlignment="1">
      <alignment horizontal="center"/>
    </xf>
    <xf numFmtId="0" fontId="0" fillId="0" borderId="44" xfId="0" applyBorder="1" applyAlignment="1">
      <alignment horizontal="center"/>
    </xf>
    <xf numFmtId="0" fontId="0" fillId="34" borderId="45" xfId="0" applyFill="1" applyBorder="1" applyAlignment="1">
      <alignment/>
    </xf>
    <xf numFmtId="0" fontId="0" fillId="34" borderId="45" xfId="0" applyFill="1" applyBorder="1" applyAlignment="1">
      <alignment horizontal="center"/>
    </xf>
    <xf numFmtId="0" fontId="0" fillId="34" borderId="46" xfId="0" applyFill="1" applyBorder="1" applyAlignment="1">
      <alignment horizontal="center"/>
    </xf>
    <xf numFmtId="49" fontId="0" fillId="0" borderId="47" xfId="0" applyNumberFormat="1" applyBorder="1" applyAlignment="1">
      <alignment horizontal="center"/>
    </xf>
    <xf numFmtId="0" fontId="0" fillId="0" borderId="12" xfId="0" applyBorder="1" applyAlignment="1">
      <alignment wrapText="1"/>
    </xf>
    <xf numFmtId="0" fontId="0" fillId="0" borderId="12" xfId="0" applyBorder="1" applyAlignment="1">
      <alignment horizontal="center"/>
    </xf>
    <xf numFmtId="0" fontId="0" fillId="0" borderId="48" xfId="0" applyBorder="1" applyAlignment="1">
      <alignment horizontal="center"/>
    </xf>
    <xf numFmtId="49" fontId="0" fillId="0" borderId="0" xfId="0" applyNumberFormat="1" applyAlignment="1">
      <alignment/>
    </xf>
    <xf numFmtId="49" fontId="5" fillId="33" borderId="19" xfId="0" applyNumberFormat="1" applyFont="1" applyFill="1" applyBorder="1" applyAlignment="1">
      <alignment horizontal="center"/>
    </xf>
    <xf numFmtId="0" fontId="6" fillId="40" borderId="10" xfId="0" applyFont="1" applyFill="1" applyBorder="1" applyAlignment="1" applyProtection="1">
      <alignment horizontal="right"/>
      <protection/>
    </xf>
    <xf numFmtId="0" fontId="7" fillId="40" borderId="10" xfId="0" applyFont="1" applyFill="1" applyBorder="1" applyAlignment="1" applyProtection="1">
      <alignment horizontal="right"/>
      <protection/>
    </xf>
    <xf numFmtId="0" fontId="68" fillId="0" borderId="0" xfId="0" applyFont="1" applyAlignment="1">
      <alignment/>
    </xf>
    <xf numFmtId="0" fontId="6" fillId="0" borderId="0" xfId="58" applyFont="1" applyBorder="1" applyAlignment="1">
      <alignment horizontal="left" vertical="center"/>
      <protection/>
    </xf>
    <xf numFmtId="0" fontId="9" fillId="0" borderId="0" xfId="0" applyFont="1" applyBorder="1" applyAlignment="1">
      <alignment horizontal="right" vertical="center"/>
    </xf>
    <xf numFmtId="0" fontId="9" fillId="0" borderId="0" xfId="0" applyFont="1" applyBorder="1" applyAlignment="1">
      <alignment horizontal="center" vertical="center"/>
    </xf>
    <xf numFmtId="0" fontId="6" fillId="43" borderId="17" xfId="0" applyFont="1" applyFill="1" applyBorder="1" applyAlignment="1">
      <alignment/>
    </xf>
    <xf numFmtId="0" fontId="6" fillId="43" borderId="27" xfId="0" applyFont="1" applyFill="1" applyBorder="1" applyAlignment="1">
      <alignment/>
    </xf>
    <xf numFmtId="3" fontId="5" fillId="33" borderId="19" xfId="0" applyNumberFormat="1" applyFont="1" applyFill="1" applyBorder="1" applyAlignment="1" applyProtection="1">
      <alignment horizontal="center"/>
      <protection/>
    </xf>
    <xf numFmtId="3" fontId="5" fillId="33" borderId="0" xfId="0" applyNumberFormat="1" applyFont="1" applyFill="1" applyBorder="1" applyAlignment="1">
      <alignment horizontal="center"/>
    </xf>
    <xf numFmtId="3" fontId="5" fillId="33" borderId="29" xfId="0" applyNumberFormat="1" applyFont="1" applyFill="1" applyBorder="1" applyAlignment="1">
      <alignment horizontal="center"/>
    </xf>
    <xf numFmtId="0" fontId="6" fillId="43" borderId="10" xfId="0" applyFont="1" applyFill="1" applyBorder="1" applyAlignment="1" applyProtection="1">
      <alignment horizontal="left"/>
      <protection/>
    </xf>
    <xf numFmtId="0" fontId="6" fillId="43" borderId="15" xfId="0" applyFont="1" applyFill="1" applyBorder="1" applyAlignment="1" applyProtection="1">
      <alignment horizontal="left"/>
      <protection/>
    </xf>
    <xf numFmtId="0" fontId="5" fillId="43" borderId="24" xfId="0" applyFont="1" applyFill="1" applyBorder="1" applyAlignment="1">
      <alignment/>
    </xf>
    <xf numFmtId="0" fontId="5" fillId="43" borderId="28" xfId="0" applyFont="1" applyFill="1" applyBorder="1" applyAlignment="1">
      <alignment/>
    </xf>
    <xf numFmtId="0" fontId="6" fillId="43" borderId="11" xfId="0" applyFont="1" applyFill="1" applyBorder="1" applyAlignment="1" applyProtection="1">
      <alignment horizontal="left"/>
      <protection/>
    </xf>
    <xf numFmtId="0" fontId="6" fillId="43" borderId="19" xfId="0" applyFont="1" applyFill="1" applyBorder="1" applyAlignment="1">
      <alignment horizontal="right"/>
    </xf>
    <xf numFmtId="0" fontId="5" fillId="43" borderId="0" xfId="0" applyFont="1" applyFill="1" applyBorder="1" applyAlignment="1">
      <alignment horizontal="right"/>
    </xf>
    <xf numFmtId="0" fontId="6" fillId="43" borderId="29" xfId="0" applyFont="1" applyFill="1" applyBorder="1" applyAlignment="1">
      <alignment horizontal="right"/>
    </xf>
    <xf numFmtId="0" fontId="6" fillId="43" borderId="12" xfId="0" applyFont="1" applyFill="1" applyBorder="1" applyAlignment="1" applyProtection="1">
      <alignment horizontal="left"/>
      <protection/>
    </xf>
    <xf numFmtId="0" fontId="6" fillId="43" borderId="13" xfId="0" applyFont="1" applyFill="1" applyBorder="1" applyAlignment="1">
      <alignment horizontal="right"/>
    </xf>
    <xf numFmtId="0" fontId="5" fillId="43" borderId="14" xfId="0" applyFont="1" applyFill="1" applyBorder="1" applyAlignment="1">
      <alignment horizontal="right"/>
    </xf>
    <xf numFmtId="0" fontId="6" fillId="43" borderId="23" xfId="0" applyFont="1" applyFill="1" applyBorder="1" applyAlignment="1">
      <alignment horizontal="left"/>
    </xf>
    <xf numFmtId="2" fontId="5" fillId="33" borderId="19" xfId="0" applyNumberFormat="1" applyFont="1" applyFill="1" applyBorder="1" applyAlignment="1" applyProtection="1">
      <alignment horizontal="right"/>
      <protection/>
    </xf>
    <xf numFmtId="2" fontId="5" fillId="33" borderId="0" xfId="0" applyNumberFormat="1" applyFont="1" applyFill="1" applyBorder="1" applyAlignment="1">
      <alignment horizontal="center"/>
    </xf>
    <xf numFmtId="2" fontId="5" fillId="33" borderId="29" xfId="0" applyNumberFormat="1" applyFont="1" applyFill="1" applyBorder="1" applyAlignment="1">
      <alignment horizontal="left"/>
    </xf>
    <xf numFmtId="2" fontId="5" fillId="33" borderId="13" xfId="0" applyNumberFormat="1" applyFont="1" applyFill="1" applyBorder="1" applyAlignment="1" applyProtection="1">
      <alignment horizontal="right"/>
      <protection/>
    </xf>
    <xf numFmtId="2" fontId="5" fillId="33" borderId="14" xfId="0" applyNumberFormat="1" applyFont="1" applyFill="1" applyBorder="1" applyAlignment="1">
      <alignment horizontal="center"/>
    </xf>
    <xf numFmtId="2" fontId="5" fillId="33" borderId="23" xfId="0" applyNumberFormat="1" applyFont="1" applyFill="1" applyBorder="1" applyAlignment="1">
      <alignment horizontal="left"/>
    </xf>
    <xf numFmtId="0" fontId="3" fillId="33" borderId="0" xfId="0" applyFont="1" applyFill="1" applyAlignment="1">
      <alignment horizontal="center"/>
    </xf>
    <xf numFmtId="0" fontId="3" fillId="33" borderId="0" xfId="0" applyFont="1" applyFill="1" applyAlignment="1" applyProtection="1">
      <alignment horizontal="center"/>
      <protection/>
    </xf>
    <xf numFmtId="0" fontId="3" fillId="33" borderId="0" xfId="0" applyFont="1" applyFill="1" applyAlignment="1" applyProtection="1">
      <alignment horizontal="center" wrapText="1"/>
      <protection/>
    </xf>
    <xf numFmtId="0" fontId="6" fillId="35" borderId="19" xfId="0" applyFont="1" applyFill="1" applyBorder="1" applyAlignment="1">
      <alignment horizontal="right"/>
    </xf>
    <xf numFmtId="0" fontId="5" fillId="33" borderId="17" xfId="0" applyFont="1" applyFill="1" applyBorder="1" applyAlignment="1">
      <alignment/>
    </xf>
    <xf numFmtId="0" fontId="5" fillId="33" borderId="27" xfId="0" applyFont="1" applyFill="1" applyBorder="1" applyAlignment="1">
      <alignment/>
    </xf>
    <xf numFmtId="0" fontId="5" fillId="33" borderId="10" xfId="0" applyFont="1" applyFill="1" applyBorder="1" applyAlignment="1">
      <alignment/>
    </xf>
    <xf numFmtId="0" fontId="5" fillId="33" borderId="12" xfId="0" applyFont="1" applyFill="1" applyBorder="1" applyAlignment="1">
      <alignment/>
    </xf>
    <xf numFmtId="0" fontId="5" fillId="33" borderId="10" xfId="0" applyFont="1" applyFill="1" applyBorder="1" applyAlignment="1" applyProtection="1">
      <alignment horizontal="left"/>
      <protection/>
    </xf>
    <xf numFmtId="0" fontId="5" fillId="33" borderId="11" xfId="0" applyFont="1" applyFill="1" applyBorder="1" applyAlignment="1" applyProtection="1">
      <alignment horizontal="left"/>
      <protection/>
    </xf>
    <xf numFmtId="0" fontId="5" fillId="33" borderId="12" xfId="0" applyFont="1" applyFill="1" applyBorder="1" applyAlignment="1" applyProtection="1">
      <alignment horizontal="left"/>
      <protection/>
    </xf>
    <xf numFmtId="0" fontId="5" fillId="33" borderId="11" xfId="0" applyFont="1" applyFill="1" applyBorder="1" applyAlignment="1">
      <alignment/>
    </xf>
    <xf numFmtId="0" fontId="69" fillId="35" borderId="0" xfId="0" applyFont="1" applyFill="1" applyAlignment="1">
      <alignment/>
    </xf>
    <xf numFmtId="0" fontId="6" fillId="35" borderId="14" xfId="0" applyFont="1" applyFill="1" applyBorder="1" applyAlignment="1">
      <alignment horizontal="center" wrapText="1"/>
    </xf>
    <xf numFmtId="0" fontId="66" fillId="0" borderId="0" xfId="0" applyFont="1" applyAlignment="1">
      <alignment horizontal="left" vertical="top" wrapText="1"/>
    </xf>
    <xf numFmtId="39" fontId="3" fillId="33" borderId="0" xfId="0" applyNumberFormat="1" applyFont="1" applyFill="1" applyAlignment="1">
      <alignment horizontal="right"/>
    </xf>
    <xf numFmtId="39" fontId="3" fillId="33" borderId="0" xfId="0" applyNumberFormat="1" applyFont="1" applyFill="1" applyAlignment="1">
      <alignment/>
    </xf>
    <xf numFmtId="39" fontId="22" fillId="33" borderId="0" xfId="0" applyNumberFormat="1" applyFont="1" applyFill="1" applyAlignment="1" applyProtection="1">
      <alignment/>
      <protection/>
    </xf>
    <xf numFmtId="39" fontId="6" fillId="40" borderId="10" xfId="0" applyNumberFormat="1" applyFont="1" applyFill="1" applyBorder="1" applyAlignment="1" applyProtection="1">
      <alignment/>
      <protection/>
    </xf>
    <xf numFmtId="39" fontId="6" fillId="40" borderId="10" xfId="0" applyNumberFormat="1" applyFont="1" applyFill="1" applyBorder="1" applyAlignment="1" applyProtection="1">
      <alignment horizontal="right"/>
      <protection/>
    </xf>
    <xf numFmtId="39" fontId="7" fillId="0" borderId="11" xfId="0" applyNumberFormat="1" applyFont="1" applyFill="1" applyBorder="1" applyAlignment="1" applyProtection="1">
      <alignment/>
      <protection/>
    </xf>
    <xf numFmtId="39" fontId="7" fillId="0" borderId="11" xfId="0" applyNumberFormat="1" applyFont="1" applyFill="1" applyBorder="1" applyAlignment="1" applyProtection="1">
      <alignment horizontal="right"/>
      <protection/>
    </xf>
    <xf numFmtId="39" fontId="7" fillId="41" borderId="17" xfId="0" applyNumberFormat="1" applyFont="1" applyFill="1" applyBorder="1" applyAlignment="1" applyProtection="1">
      <alignment horizontal="right"/>
      <protection/>
    </xf>
    <xf numFmtId="39" fontId="7" fillId="41" borderId="17" xfId="0" applyNumberFormat="1" applyFont="1" applyFill="1" applyBorder="1" applyAlignment="1" applyProtection="1">
      <alignment/>
      <protection/>
    </xf>
    <xf numFmtId="39" fontId="7" fillId="0" borderId="11" xfId="0" applyNumberFormat="1" applyFont="1" applyFill="1" applyBorder="1" applyAlignment="1" applyProtection="1">
      <alignment horizontal="center"/>
      <protection/>
    </xf>
    <xf numFmtId="0" fontId="6" fillId="0" borderId="19" xfId="0" applyFont="1" applyBorder="1" applyAlignment="1">
      <alignment horizontal="right"/>
    </xf>
    <xf numFmtId="39" fontId="7" fillId="40" borderId="10" xfId="0" applyNumberFormat="1" applyFont="1" applyFill="1" applyBorder="1" applyAlignment="1" applyProtection="1">
      <alignment/>
      <protection/>
    </xf>
    <xf numFmtId="39" fontId="7" fillId="40" borderId="24" xfId="0" applyNumberFormat="1" applyFont="1" applyFill="1" applyBorder="1" applyAlignment="1" applyProtection="1">
      <alignment/>
      <protection/>
    </xf>
    <xf numFmtId="39" fontId="7" fillId="40" borderId="10" xfId="0" applyNumberFormat="1" applyFont="1" applyFill="1" applyBorder="1" applyAlignment="1" applyProtection="1">
      <alignment horizontal="right"/>
      <protection/>
    </xf>
    <xf numFmtId="39" fontId="7" fillId="40" borderId="24" xfId="0" applyNumberFormat="1" applyFont="1" applyFill="1" applyBorder="1" applyAlignment="1" applyProtection="1">
      <alignment horizontal="right"/>
      <protection/>
    </xf>
    <xf numFmtId="39" fontId="7" fillId="0" borderId="0" xfId="0" applyNumberFormat="1" applyFont="1" applyFill="1" applyBorder="1" applyAlignment="1">
      <alignment horizontal="right"/>
    </xf>
    <xf numFmtId="39" fontId="7" fillId="0" borderId="0" xfId="0" applyNumberFormat="1" applyFont="1" applyFill="1" applyBorder="1" applyAlignment="1" applyProtection="1">
      <alignment/>
      <protection/>
    </xf>
    <xf numFmtId="39" fontId="7" fillId="0" borderId="0" xfId="0" applyNumberFormat="1" applyFont="1" applyFill="1" applyBorder="1" applyAlignment="1" applyProtection="1">
      <alignment horizontal="right"/>
      <protection/>
    </xf>
    <xf numFmtId="39" fontId="7" fillId="33" borderId="0" xfId="0" applyNumberFormat="1" applyFont="1" applyFill="1" applyBorder="1" applyAlignment="1" applyProtection="1">
      <alignment horizontal="right"/>
      <protection/>
    </xf>
    <xf numFmtId="39" fontId="7" fillId="33" borderId="29" xfId="0" applyNumberFormat="1" applyFont="1" applyFill="1" applyBorder="1" applyAlignment="1" applyProtection="1">
      <alignment/>
      <protection/>
    </xf>
    <xf numFmtId="39" fontId="7" fillId="33" borderId="11" xfId="0" applyNumberFormat="1" applyFont="1" applyFill="1" applyBorder="1" applyAlignment="1" applyProtection="1">
      <alignment/>
      <protection/>
    </xf>
    <xf numFmtId="39" fontId="7" fillId="33" borderId="11" xfId="0" applyNumberFormat="1" applyFont="1" applyFill="1" applyBorder="1" applyAlignment="1">
      <alignment horizontal="right"/>
    </xf>
    <xf numFmtId="39" fontId="7" fillId="33" borderId="11" xfId="0" applyNumberFormat="1" applyFont="1" applyFill="1" applyBorder="1" applyAlignment="1" applyProtection="1">
      <alignment horizontal="right"/>
      <protection/>
    </xf>
    <xf numFmtId="39" fontId="7" fillId="33" borderId="11" xfId="0" applyNumberFormat="1" applyFont="1" applyFill="1" applyBorder="1" applyAlignment="1" applyProtection="1">
      <alignment horizontal="center"/>
      <protection/>
    </xf>
    <xf numFmtId="39" fontId="7" fillId="33" borderId="12" xfId="0" applyNumberFormat="1" applyFont="1" applyFill="1" applyBorder="1" applyAlignment="1" applyProtection="1">
      <alignment/>
      <protection/>
    </xf>
    <xf numFmtId="39" fontId="7" fillId="33" borderId="12" xfId="0" applyNumberFormat="1" applyFont="1" applyFill="1" applyBorder="1" applyAlignment="1">
      <alignment horizontal="right"/>
    </xf>
    <xf numFmtId="39" fontId="7" fillId="33" borderId="12" xfId="0" applyNumberFormat="1" applyFont="1" applyFill="1" applyBorder="1" applyAlignment="1" applyProtection="1">
      <alignment horizontal="right"/>
      <protection/>
    </xf>
    <xf numFmtId="39" fontId="7" fillId="40" borderId="15" xfId="0" applyNumberFormat="1" applyFont="1" applyFill="1" applyBorder="1" applyAlignment="1" applyProtection="1">
      <alignment/>
      <protection/>
    </xf>
    <xf numFmtId="39" fontId="6" fillId="40" borderId="10" xfId="0" applyNumberFormat="1" applyFont="1" applyFill="1" applyBorder="1" applyAlignment="1">
      <alignment horizontal="right"/>
    </xf>
    <xf numFmtId="39" fontId="6" fillId="33" borderId="11" xfId="42" applyNumberFormat="1" applyFont="1" applyFill="1" applyBorder="1" applyAlignment="1">
      <alignment/>
    </xf>
    <xf numFmtId="39" fontId="6" fillId="33" borderId="11" xfId="0" applyNumberFormat="1" applyFont="1" applyFill="1" applyBorder="1" applyAlignment="1">
      <alignment/>
    </xf>
    <xf numFmtId="39" fontId="6" fillId="33" borderId="11" xfId="0" applyNumberFormat="1" applyFont="1" applyFill="1" applyBorder="1" applyAlignment="1">
      <alignment/>
    </xf>
    <xf numFmtId="39" fontId="6" fillId="33" borderId="12" xfId="42" applyNumberFormat="1" applyFont="1" applyFill="1" applyBorder="1" applyAlignment="1">
      <alignment/>
    </xf>
    <xf numFmtId="39" fontId="6" fillId="33" borderId="12" xfId="0" applyNumberFormat="1" applyFont="1" applyFill="1" applyBorder="1" applyAlignment="1">
      <alignment/>
    </xf>
    <xf numFmtId="39" fontId="6" fillId="40" borderId="10" xfId="0" applyNumberFormat="1" applyFont="1" applyFill="1" applyBorder="1" applyAlignment="1">
      <alignment/>
    </xf>
    <xf numFmtId="39" fontId="7" fillId="33" borderId="29" xfId="0" applyNumberFormat="1" applyFont="1" applyFill="1" applyBorder="1" applyAlignment="1" applyProtection="1">
      <alignment horizontal="center"/>
      <protection/>
    </xf>
    <xf numFmtId="39" fontId="7" fillId="33" borderId="0" xfId="0" applyNumberFormat="1" applyFont="1" applyFill="1" applyBorder="1" applyAlignment="1" applyProtection="1">
      <alignment horizontal="center"/>
      <protection/>
    </xf>
    <xf numFmtId="39" fontId="7" fillId="40" borderId="10" xfId="0" applyNumberFormat="1" applyFont="1" applyFill="1" applyBorder="1" applyAlignment="1" applyProtection="1">
      <alignment horizontal="center"/>
      <protection/>
    </xf>
    <xf numFmtId="39" fontId="6" fillId="0" borderId="11" xfId="0" applyNumberFormat="1" applyFont="1" applyFill="1" applyBorder="1" applyAlignment="1">
      <alignment/>
    </xf>
    <xf numFmtId="39" fontId="7" fillId="0" borderId="11" xfId="0" applyNumberFormat="1" applyFont="1" applyFill="1" applyBorder="1" applyAlignment="1" applyProtection="1">
      <alignment/>
      <protection/>
    </xf>
    <xf numFmtId="39" fontId="7" fillId="41" borderId="17" xfId="0" applyNumberFormat="1" applyFont="1" applyFill="1" applyBorder="1" applyAlignment="1" applyProtection="1">
      <alignment horizontal="center"/>
      <protection/>
    </xf>
    <xf numFmtId="39" fontId="7" fillId="41" borderId="12" xfId="0" applyNumberFormat="1" applyFont="1" applyFill="1" applyBorder="1" applyAlignment="1" applyProtection="1">
      <alignment horizontal="right"/>
      <protection/>
    </xf>
    <xf numFmtId="39" fontId="22" fillId="33" borderId="0" xfId="0" applyNumberFormat="1" applyFont="1" applyFill="1" applyBorder="1" applyAlignment="1" applyProtection="1">
      <alignment/>
      <protection/>
    </xf>
    <xf numFmtId="39" fontId="22" fillId="33" borderId="0" xfId="0" applyNumberFormat="1" applyFont="1" applyFill="1" applyBorder="1" applyAlignment="1" applyProtection="1">
      <alignment horizontal="right"/>
      <protection/>
    </xf>
    <xf numFmtId="39" fontId="7" fillId="40" borderId="11" xfId="0" applyNumberFormat="1" applyFont="1" applyFill="1" applyBorder="1" applyAlignment="1" applyProtection="1">
      <alignment/>
      <protection/>
    </xf>
    <xf numFmtId="39" fontId="7" fillId="40" borderId="0" xfId="0" applyNumberFormat="1" applyFont="1" applyFill="1" applyBorder="1" applyAlignment="1" applyProtection="1">
      <alignment/>
      <protection/>
    </xf>
    <xf numFmtId="39" fontId="6" fillId="40" borderId="11" xfId="0" applyNumberFormat="1" applyFont="1" applyFill="1" applyBorder="1" applyAlignment="1">
      <alignment horizontal="right"/>
    </xf>
    <xf numFmtId="39" fontId="7" fillId="0" borderId="17" xfId="0" applyNumberFormat="1" applyFont="1" applyFill="1" applyBorder="1" applyAlignment="1" applyProtection="1">
      <alignment horizontal="right"/>
      <protection/>
    </xf>
    <xf numFmtId="39" fontId="7" fillId="0" borderId="17" xfId="0" applyNumberFormat="1" applyFont="1" applyFill="1" applyBorder="1" applyAlignment="1" applyProtection="1">
      <alignment/>
      <protection/>
    </xf>
    <xf numFmtId="39" fontId="7" fillId="0" borderId="25" xfId="0" applyNumberFormat="1" applyFont="1" applyFill="1" applyBorder="1" applyAlignment="1" applyProtection="1">
      <alignment horizontal="right"/>
      <protection/>
    </xf>
    <xf numFmtId="39" fontId="7" fillId="0" borderId="25" xfId="0" applyNumberFormat="1" applyFont="1" applyFill="1" applyBorder="1" applyAlignment="1" applyProtection="1">
      <alignment/>
      <protection/>
    </xf>
    <xf numFmtId="39" fontId="7" fillId="0" borderId="26" xfId="0" applyNumberFormat="1" applyFont="1" applyFill="1" applyBorder="1" applyAlignment="1" applyProtection="1">
      <alignment/>
      <protection/>
    </xf>
    <xf numFmtId="0" fontId="70" fillId="0" borderId="0" xfId="0" applyFont="1" applyAlignment="1">
      <alignment horizontal="right" vertical="center"/>
    </xf>
    <xf numFmtId="3" fontId="5" fillId="33" borderId="19" xfId="42" applyNumberFormat="1" applyFont="1" applyFill="1" applyBorder="1" applyAlignment="1">
      <alignment horizontal="center"/>
    </xf>
    <xf numFmtId="3" fontId="5" fillId="33" borderId="0" xfId="42" applyNumberFormat="1" applyFont="1" applyFill="1" applyBorder="1" applyAlignment="1">
      <alignment horizontal="center"/>
    </xf>
    <xf numFmtId="3" fontId="5" fillId="33" borderId="29" xfId="42" applyNumberFormat="1" applyFont="1" applyFill="1" applyBorder="1" applyAlignment="1">
      <alignment horizontal="center"/>
    </xf>
    <xf numFmtId="0" fontId="6" fillId="35" borderId="0" xfId="0" applyFont="1" applyFill="1" applyBorder="1" applyAlignment="1">
      <alignment horizontal="center" wrapText="1"/>
    </xf>
    <xf numFmtId="3" fontId="5" fillId="33" borderId="13" xfId="0" applyNumberFormat="1" applyFont="1" applyFill="1" applyBorder="1" applyAlignment="1">
      <alignment horizontal="center"/>
    </xf>
    <xf numFmtId="3" fontId="5" fillId="33" borderId="14" xfId="0" applyNumberFormat="1" applyFont="1" applyFill="1" applyBorder="1" applyAlignment="1">
      <alignment horizontal="center"/>
    </xf>
    <xf numFmtId="3" fontId="5" fillId="33" borderId="23" xfId="0" applyNumberFormat="1" applyFont="1" applyFill="1" applyBorder="1" applyAlignment="1">
      <alignment horizontal="center"/>
    </xf>
    <xf numFmtId="3" fontId="5" fillId="33" borderId="15" xfId="0" applyNumberFormat="1" applyFont="1" applyFill="1" applyBorder="1" applyAlignment="1">
      <alignment horizontal="center"/>
    </xf>
    <xf numFmtId="3" fontId="5" fillId="33" borderId="24" xfId="0" applyNumberFormat="1" applyFont="1" applyFill="1" applyBorder="1" applyAlignment="1">
      <alignment horizontal="center"/>
    </xf>
    <xf numFmtId="3" fontId="5" fillId="33" borderId="28" xfId="0" applyNumberFormat="1" applyFont="1" applyFill="1" applyBorder="1" applyAlignment="1">
      <alignment horizontal="center"/>
    </xf>
    <xf numFmtId="3" fontId="5" fillId="33" borderId="13" xfId="42" applyNumberFormat="1" applyFont="1" applyFill="1" applyBorder="1" applyAlignment="1">
      <alignment horizontal="center"/>
    </xf>
    <xf numFmtId="3" fontId="5" fillId="33" borderId="14" xfId="42" applyNumberFormat="1" applyFont="1" applyFill="1" applyBorder="1" applyAlignment="1">
      <alignment horizontal="center"/>
    </xf>
    <xf numFmtId="3" fontId="5" fillId="33" borderId="23" xfId="42" applyNumberFormat="1" applyFont="1" applyFill="1" applyBorder="1" applyAlignment="1">
      <alignment horizontal="center"/>
    </xf>
    <xf numFmtId="0" fontId="6" fillId="43" borderId="27" xfId="0" applyFont="1" applyFill="1" applyBorder="1" applyAlignment="1">
      <alignment horizontal="center"/>
    </xf>
    <xf numFmtId="0" fontId="6" fillId="43" borderId="25" xfId="0" applyFont="1" applyFill="1" applyBorder="1" applyAlignment="1">
      <alignment horizontal="center"/>
    </xf>
    <xf numFmtId="0" fontId="6" fillId="43" borderId="26" xfId="0" applyFont="1" applyFill="1" applyBorder="1" applyAlignment="1">
      <alignment horizontal="center"/>
    </xf>
    <xf numFmtId="14" fontId="5" fillId="33" borderId="27" xfId="0" applyNumberFormat="1" applyFont="1" applyFill="1" applyBorder="1" applyAlignment="1">
      <alignment horizontal="center"/>
    </xf>
    <xf numFmtId="14" fontId="5" fillId="33" borderId="25" xfId="0" applyNumberFormat="1" applyFont="1" applyFill="1" applyBorder="1" applyAlignment="1">
      <alignment horizontal="center"/>
    </xf>
    <xf numFmtId="14" fontId="5" fillId="33" borderId="26" xfId="0" applyNumberFormat="1" applyFont="1" applyFill="1" applyBorder="1" applyAlignment="1">
      <alignment horizontal="center"/>
    </xf>
    <xf numFmtId="0" fontId="5" fillId="33" borderId="27" xfId="0" applyFont="1" applyFill="1" applyBorder="1" applyAlignment="1">
      <alignment horizontal="center"/>
    </xf>
    <xf numFmtId="0" fontId="5" fillId="33" borderId="25" xfId="0" applyFont="1" applyFill="1" applyBorder="1" applyAlignment="1">
      <alignment horizontal="center"/>
    </xf>
    <xf numFmtId="0" fontId="5" fillId="33" borderId="26" xfId="0" applyFont="1" applyFill="1" applyBorder="1" applyAlignment="1">
      <alignment horizontal="center"/>
    </xf>
    <xf numFmtId="2" fontId="5" fillId="33" borderId="27" xfId="0" applyNumberFormat="1" applyFont="1" applyFill="1" applyBorder="1" applyAlignment="1">
      <alignment horizontal="center"/>
    </xf>
    <xf numFmtId="2" fontId="5" fillId="33" borderId="25" xfId="0" applyNumberFormat="1" applyFont="1" applyFill="1" applyBorder="1" applyAlignment="1">
      <alignment horizontal="center"/>
    </xf>
    <xf numFmtId="2" fontId="5" fillId="33" borderId="26" xfId="0" applyNumberFormat="1" applyFont="1" applyFill="1" applyBorder="1" applyAlignment="1">
      <alignment horizontal="center"/>
    </xf>
    <xf numFmtId="14" fontId="6" fillId="43" borderId="17" xfId="0" applyNumberFormat="1" applyFont="1" applyFill="1" applyBorder="1" applyAlignment="1">
      <alignment horizontal="center"/>
    </xf>
    <xf numFmtId="14" fontId="5" fillId="33" borderId="17" xfId="0" applyNumberFormat="1" applyFont="1" applyFill="1" applyBorder="1" applyAlignment="1">
      <alignment horizontal="center"/>
    </xf>
    <xf numFmtId="0" fontId="5" fillId="33" borderId="17" xfId="0" applyFont="1" applyFill="1" applyBorder="1" applyAlignment="1">
      <alignment horizontal="center"/>
    </xf>
    <xf numFmtId="0" fontId="5" fillId="33" borderId="19" xfId="0" applyFont="1" applyFill="1" applyBorder="1" applyAlignment="1">
      <alignment horizontal="center"/>
    </xf>
    <xf numFmtId="0" fontId="5" fillId="33" borderId="0" xfId="0" applyFont="1" applyFill="1" applyBorder="1" applyAlignment="1">
      <alignment horizontal="center"/>
    </xf>
    <xf numFmtId="0" fontId="5" fillId="33" borderId="29" xfId="0" applyFont="1" applyFill="1" applyBorder="1" applyAlignment="1">
      <alignment horizontal="center"/>
    </xf>
    <xf numFmtId="0" fontId="6" fillId="33" borderId="24" xfId="0" applyFont="1" applyFill="1" applyBorder="1" applyAlignment="1">
      <alignment horizontal="justify" vertical="center" wrapText="1"/>
    </xf>
    <xf numFmtId="0" fontId="71" fillId="0" borderId="24" xfId="0" applyFont="1" applyBorder="1" applyAlignment="1">
      <alignment horizontal="justify" vertical="center" wrapText="1"/>
    </xf>
    <xf numFmtId="0" fontId="3" fillId="33" borderId="0" xfId="0" applyFont="1" applyFill="1" applyAlignment="1">
      <alignment horizontal="center"/>
    </xf>
    <xf numFmtId="0" fontId="6" fillId="34" borderId="27" xfId="0" applyFont="1" applyFill="1" applyBorder="1" applyAlignment="1">
      <alignment horizontal="center" vertical="center"/>
    </xf>
    <xf numFmtId="0" fontId="6" fillId="34" borderId="15" xfId="0" applyFont="1" applyFill="1" applyBorder="1" applyAlignment="1">
      <alignment horizontal="center"/>
    </xf>
    <xf numFmtId="0" fontId="6" fillId="34" borderId="24" xfId="0" applyFont="1" applyFill="1" applyBorder="1" applyAlignment="1">
      <alignment horizontal="center"/>
    </xf>
    <xf numFmtId="0" fontId="6" fillId="34" borderId="26" xfId="0" applyFont="1" applyFill="1" applyBorder="1" applyAlignment="1">
      <alignment horizontal="center" vertical="center" wrapText="1"/>
    </xf>
    <xf numFmtId="0" fontId="6" fillId="34" borderId="19" xfId="0" applyFont="1" applyFill="1" applyBorder="1" applyAlignment="1">
      <alignment horizontal="center" vertical="top"/>
    </xf>
    <xf numFmtId="0" fontId="6" fillId="34" borderId="0" xfId="0" applyFont="1" applyFill="1" applyBorder="1" applyAlignment="1">
      <alignment horizontal="center" vertical="top"/>
    </xf>
    <xf numFmtId="0" fontId="8" fillId="0" borderId="0" xfId="58" applyFont="1" applyAlignment="1">
      <alignment horizontal="justify" vertical="center" wrapText="1"/>
      <protection/>
    </xf>
    <xf numFmtId="0" fontId="70" fillId="0" borderId="0" xfId="0" applyFont="1" applyAlignment="1">
      <alignment horizontal="justify" vertical="center" wrapText="1"/>
    </xf>
    <xf numFmtId="0" fontId="6" fillId="38" borderId="0" xfId="61" applyFont="1" applyFill="1" applyBorder="1" applyAlignment="1">
      <alignment horizontal="center"/>
      <protection/>
    </xf>
    <xf numFmtId="0" fontId="8" fillId="0" borderId="27" xfId="0" applyFont="1" applyBorder="1" applyAlignment="1">
      <alignment horizontal="right" vertical="center"/>
    </xf>
    <xf numFmtId="0" fontId="8" fillId="0" borderId="25" xfId="0" applyFont="1" applyBorder="1" applyAlignment="1">
      <alignment horizontal="right" vertical="center"/>
    </xf>
    <xf numFmtId="0" fontId="8" fillId="0" borderId="26" xfId="0" applyFont="1" applyBorder="1" applyAlignment="1">
      <alignment horizontal="right" vertical="center"/>
    </xf>
    <xf numFmtId="0" fontId="6" fillId="0" borderId="27" xfId="58" applyFont="1" applyBorder="1" applyAlignment="1">
      <alignment horizontal="left" vertical="center"/>
      <protection/>
    </xf>
    <xf numFmtId="0" fontId="6" fillId="0" borderId="25" xfId="58" applyFont="1" applyBorder="1" applyAlignment="1">
      <alignment horizontal="left" vertical="center"/>
      <protection/>
    </xf>
    <xf numFmtId="0" fontId="6" fillId="0" borderId="26" xfId="58" applyFont="1" applyBorder="1" applyAlignment="1">
      <alignment horizontal="left" vertical="center"/>
      <protection/>
    </xf>
    <xf numFmtId="0" fontId="5" fillId="33" borderId="24" xfId="0" applyFont="1" applyFill="1" applyBorder="1" applyAlignment="1">
      <alignment horizontal="justify" vertical="center" wrapText="1"/>
    </xf>
    <xf numFmtId="0" fontId="0" fillId="0" borderId="24" xfId="0" applyBorder="1" applyAlignment="1">
      <alignment horizontal="justify" vertical="center" wrapText="1"/>
    </xf>
    <xf numFmtId="0" fontId="3" fillId="35" borderId="0" xfId="0" applyFont="1" applyFill="1" applyAlignment="1">
      <alignment horizontal="center"/>
    </xf>
    <xf numFmtId="0" fontId="5" fillId="34" borderId="10"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10"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3" fillId="35" borderId="0" xfId="0" applyFont="1" applyFill="1" applyBorder="1" applyAlignment="1">
      <alignment horizontal="center"/>
    </xf>
    <xf numFmtId="0" fontId="7" fillId="39" borderId="10" xfId="0" applyFont="1" applyFill="1" applyBorder="1" applyAlignment="1" applyProtection="1">
      <alignment horizontal="center" vertical="center" wrapText="1"/>
      <protection/>
    </xf>
    <xf numFmtId="0" fontId="7" fillId="39" borderId="12" xfId="0" applyFont="1" applyFill="1" applyBorder="1" applyAlignment="1" applyProtection="1">
      <alignment horizontal="center" vertical="center" wrapText="1"/>
      <protection/>
    </xf>
    <xf numFmtId="49" fontId="7" fillId="39" borderId="15" xfId="0" applyNumberFormat="1" applyFont="1" applyFill="1" applyBorder="1" applyAlignment="1" applyProtection="1">
      <alignment horizontal="center" vertical="center" wrapText="1"/>
      <protection/>
    </xf>
    <xf numFmtId="49" fontId="7" fillId="39" borderId="28" xfId="0" applyNumberFormat="1" applyFont="1" applyFill="1" applyBorder="1" applyAlignment="1" applyProtection="1">
      <alignment horizontal="center" vertical="center" wrapText="1"/>
      <protection/>
    </xf>
    <xf numFmtId="0" fontId="3" fillId="33" borderId="0" xfId="0" applyFont="1" applyFill="1" applyAlignment="1" applyProtection="1">
      <alignment horizontal="center" wrapText="1"/>
      <protection/>
    </xf>
    <xf numFmtId="0" fontId="7" fillId="39" borderId="10" xfId="0" applyFont="1" applyFill="1" applyBorder="1" applyAlignment="1">
      <alignment horizontal="center" vertical="center" wrapText="1"/>
    </xf>
    <xf numFmtId="0" fontId="7" fillId="39" borderId="12" xfId="0" applyFont="1" applyFill="1" applyBorder="1" applyAlignment="1">
      <alignment horizontal="center" vertical="center" wrapText="1"/>
    </xf>
    <xf numFmtId="4" fontId="7" fillId="39" borderId="10" xfId="0" applyNumberFormat="1" applyFont="1" applyFill="1" applyBorder="1" applyAlignment="1">
      <alignment horizontal="center" vertical="center" wrapText="1"/>
    </xf>
    <xf numFmtId="4" fontId="7" fillId="39" borderId="12" xfId="0" applyNumberFormat="1" applyFont="1" applyFill="1" applyBorder="1" applyAlignment="1">
      <alignment horizontal="center" vertical="center" wrapText="1"/>
    </xf>
    <xf numFmtId="0" fontId="3" fillId="33" borderId="0" xfId="0" applyFont="1" applyFill="1" applyAlignment="1" applyProtection="1">
      <alignment horizontal="center"/>
      <protection/>
    </xf>
    <xf numFmtId="0" fontId="7" fillId="41" borderId="27" xfId="0" applyFont="1" applyFill="1" applyBorder="1" applyAlignment="1" applyProtection="1">
      <alignment horizontal="left"/>
      <protection/>
    </xf>
    <xf numFmtId="0" fontId="0" fillId="0" borderId="25" xfId="0" applyBorder="1" applyAlignment="1">
      <alignment/>
    </xf>
    <xf numFmtId="0" fontId="0" fillId="0" borderId="26" xfId="0" applyBorder="1" applyAlignment="1">
      <alignment/>
    </xf>
    <xf numFmtId="0" fontId="66" fillId="0" borderId="0" xfId="0" applyFont="1" applyAlignment="1">
      <alignment horizontal="left" vertical="top" wrapText="1"/>
    </xf>
    <xf numFmtId="0" fontId="3" fillId="33" borderId="0" xfId="0" applyFont="1" applyFill="1" applyBorder="1" applyAlignment="1" applyProtection="1">
      <alignment horizontal="center" wrapText="1"/>
      <protection/>
    </xf>
    <xf numFmtId="0" fontId="3" fillId="0" borderId="0" xfId="0" applyFont="1" applyAlignment="1">
      <alignment horizontal="center"/>
    </xf>
    <xf numFmtId="0" fontId="68" fillId="0" borderId="0" xfId="0" applyFont="1" applyAlignment="1">
      <alignment horizontal="center"/>
    </xf>
    <xf numFmtId="0" fontId="68" fillId="0" borderId="0" xfId="0" applyFont="1" applyAlignment="1">
      <alignment horizontal="left"/>
    </xf>
    <xf numFmtId="0" fontId="13" fillId="0" borderId="0" xfId="0" applyFont="1" applyAlignment="1">
      <alignment horizontal="center"/>
    </xf>
    <xf numFmtId="0" fontId="0" fillId="34" borderId="18" xfId="0" applyFill="1" applyBorder="1" applyAlignment="1">
      <alignment/>
    </xf>
    <xf numFmtId="0" fontId="0" fillId="0" borderId="45" xfId="0" applyBorder="1" applyAlignment="1">
      <alignment/>
    </xf>
    <xf numFmtId="0" fontId="0" fillId="0" borderId="46" xfId="0" applyBorder="1" applyAlignment="1">
      <alignment/>
    </xf>
    <xf numFmtId="49" fontId="16" fillId="34" borderId="18" xfId="0" applyNumberFormat="1" applyFont="1" applyFill="1" applyBorder="1" applyAlignment="1">
      <alignment horizontal="center" wrapText="1"/>
    </xf>
    <xf numFmtId="0" fontId="0" fillId="0" borderId="45" xfId="0" applyBorder="1" applyAlignment="1">
      <alignment wrapText="1"/>
    </xf>
    <xf numFmtId="0" fontId="0" fillId="0" borderId="46" xfId="0" applyBorder="1" applyAlignment="1">
      <alignment wrapText="1"/>
    </xf>
    <xf numFmtId="49" fontId="0" fillId="0" borderId="49" xfId="0" applyNumberFormat="1" applyBorder="1" applyAlignment="1">
      <alignment horizontal="left"/>
    </xf>
    <xf numFmtId="0" fontId="14" fillId="0" borderId="0" xfId="0" applyFont="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4325"/>
          <c:y val="-0.0895"/>
        </c:manualLayout>
      </c:layout>
      <c:spPr>
        <a:noFill/>
        <a:ln w="3175">
          <a:noFill/>
        </a:ln>
      </c:spPr>
      <c:txPr>
        <a:bodyPr vert="horz" rot="0"/>
        <a:lstStyle/>
        <a:p>
          <a:pPr>
            <a:defRPr lang="en-US" cap="none" sz="960" b="0" i="0" u="none" baseline="0">
              <a:solidFill>
                <a:srgbClr val="000000"/>
              </a:solidFill>
            </a:defRPr>
          </a:pPr>
        </a:p>
      </c:txPr>
    </c:title>
    <c:view3D>
      <c:rotX val="15"/>
      <c:hPercent val="100"/>
      <c:rotY val="20"/>
      <c:depthPercent val="100"/>
      <c:rAngAx val="1"/>
    </c:view3D>
    <c:plotArea>
      <c:layout>
        <c:manualLayout>
          <c:xMode val="edge"/>
          <c:yMode val="edge"/>
          <c:x val="0"/>
          <c:y val="0"/>
          <c:w val="0.21875"/>
          <c:h val="0.04275"/>
        </c:manualLayout>
      </c:layout>
      <c:pie3DChart>
        <c:varyColors val="1"/>
        <c:ser>
          <c:idx val="0"/>
          <c:order val="0"/>
          <c:tx>
            <c:v>2017 г. 4374.9</c:v>
          </c:tx>
          <c:spPr>
            <a:solidFill>
              <a:srgbClr val="8080FF"/>
            </a:solidFill>
            <a:ln w="12700">
              <a:solidFill>
                <a:srgbClr val="000000"/>
              </a:solidFill>
            </a:ln>
          </c:spPr>
          <c:explosion val="14"/>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explosion val="13"/>
            <c:spPr>
              <a:solidFill>
                <a:srgbClr val="FFFFC0"/>
              </a:solidFill>
              <a:ln w="12700">
                <a:solidFill>
                  <a:srgbClr val="000000"/>
                </a:solidFill>
              </a:ln>
            </c:spPr>
          </c:dPt>
          <c:cat>
            <c:strLit>
              <c:ptCount val="3"/>
              <c:pt idx="0">
                <c:v> up to 25 years</c:v>
              </c:pt>
            </c:strLit>
          </c:cat>
          <c:val>
            <c:numLit>
              <c:ptCount val="3"/>
              <c:pt idx="0">
                <c:v>2272.9</c:v>
              </c:pt>
              <c:pt idx="1">
                <c:v>#N/A</c:v>
              </c:pt>
              <c:pt idx="2">
                <c:v>#N/A</c:v>
              </c:pt>
            </c:numLit>
          </c:val>
        </c:ser>
        <c:firstSliceAng val="20"/>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4325"/>
          <c:y val="-0.0895"/>
        </c:manualLayout>
      </c:layout>
      <c:spPr>
        <a:noFill/>
        <a:ln w="3175">
          <a:noFill/>
        </a:ln>
      </c:spPr>
      <c:txPr>
        <a:bodyPr vert="horz" rot="0"/>
        <a:lstStyle/>
        <a:p>
          <a:pPr>
            <a:defRPr lang="en-US" cap="none" sz="960" b="0" i="0" u="none" baseline="0">
              <a:solidFill>
                <a:srgbClr val="000000"/>
              </a:solidFill>
            </a:defRPr>
          </a:pPr>
        </a:p>
      </c:txPr>
    </c:title>
    <c:view3D>
      <c:rotX val="15"/>
      <c:hPercent val="100"/>
      <c:rotY val="20"/>
      <c:depthPercent val="100"/>
      <c:rAngAx val="1"/>
    </c:view3D>
    <c:plotArea>
      <c:layout>
        <c:manualLayout>
          <c:xMode val="edge"/>
          <c:yMode val="edge"/>
          <c:x val="0"/>
          <c:y val="0"/>
          <c:w val="0.21875"/>
          <c:h val="0.04275"/>
        </c:manualLayout>
      </c:layout>
      <c:pie3DChart>
        <c:varyColors val="1"/>
        <c:ser>
          <c:idx val="0"/>
          <c:order val="0"/>
          <c:tx>
            <c:v>2018 г. 4018</c:v>
          </c:tx>
          <c:spPr>
            <a:solidFill>
              <a:srgbClr val="8080FF"/>
            </a:solidFill>
            <a:ln w="12700">
              <a:solidFill>
                <a:srgbClr val="000000"/>
              </a:solidFill>
            </a:ln>
          </c:spPr>
          <c:explosion val="14"/>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explosion val="13"/>
            <c:spPr>
              <a:solidFill>
                <a:srgbClr val="FFFFC0"/>
              </a:solidFill>
              <a:ln w="12700">
                <a:solidFill>
                  <a:srgbClr val="000000"/>
                </a:solidFill>
              </a:ln>
            </c:spPr>
          </c:dPt>
          <c:cat>
            <c:strLit>
              <c:ptCount val="3"/>
              <c:pt idx="0">
                <c:v> up to 25 years</c:v>
              </c:pt>
            </c:strLit>
          </c:cat>
          <c:val>
            <c:numLit>
              <c:ptCount val="3"/>
              <c:pt idx="0">
                <c:v>3509.8</c:v>
              </c:pt>
              <c:pt idx="1">
                <c:v>#N/A</c:v>
              </c:pt>
              <c:pt idx="2">
                <c:v>#N/A</c:v>
              </c:pt>
            </c:numLit>
          </c:val>
        </c:ser>
        <c:firstSliceAng val="20"/>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4325"/>
          <c:y val="-0.0895"/>
        </c:manualLayout>
      </c:layout>
      <c:spPr>
        <a:noFill/>
        <a:ln w="3175">
          <a:noFill/>
        </a:ln>
      </c:spPr>
      <c:txPr>
        <a:bodyPr vert="horz" rot="0"/>
        <a:lstStyle/>
        <a:p>
          <a:pPr>
            <a:defRPr lang="en-US" cap="none" sz="960" b="0" i="0" u="none" baseline="0">
              <a:solidFill>
                <a:srgbClr val="000000"/>
              </a:solidFill>
            </a:defRPr>
          </a:pPr>
        </a:p>
      </c:txPr>
    </c:title>
    <c:view3D>
      <c:rotX val="15"/>
      <c:hPercent val="100"/>
      <c:rotY val="20"/>
      <c:depthPercent val="100"/>
      <c:rAngAx val="1"/>
    </c:view3D>
    <c:plotArea>
      <c:layout>
        <c:manualLayout>
          <c:xMode val="edge"/>
          <c:yMode val="edge"/>
          <c:x val="0"/>
          <c:y val="0"/>
          <c:w val="0.21875"/>
          <c:h val="0.04275"/>
        </c:manualLayout>
      </c:layout>
      <c:pie3DChart>
        <c:varyColors val="1"/>
        <c:ser>
          <c:idx val="0"/>
          <c:order val="0"/>
          <c:tx>
            <c:v>2017 г. 4374.9</c:v>
          </c:tx>
          <c:spPr>
            <a:solidFill>
              <a:srgbClr val="8080FF"/>
            </a:solidFill>
            <a:ln w="12700">
              <a:solidFill>
                <a:srgbClr val="000000"/>
              </a:solidFill>
            </a:ln>
          </c:spPr>
          <c:explosion val="14"/>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explosion val="13"/>
            <c:spPr>
              <a:solidFill>
                <a:srgbClr val="FFFFC0"/>
              </a:solidFill>
              <a:ln w="12700">
                <a:solidFill>
                  <a:srgbClr val="000000"/>
                </a:solidFill>
              </a:ln>
            </c:spPr>
          </c:dPt>
          <c:cat>
            <c:strLit>
              <c:ptCount val="3"/>
              <c:pt idx="0">
                <c:v> up to 25 years</c:v>
              </c:pt>
            </c:strLit>
          </c:cat>
          <c:val>
            <c:numLit>
              <c:ptCount val="3"/>
              <c:pt idx="0">
                <c:v>2272.9</c:v>
              </c:pt>
              <c:pt idx="1">
                <c:v>#N/A</c:v>
              </c:pt>
              <c:pt idx="2">
                <c:v>#N/A</c:v>
              </c:pt>
            </c:numLit>
          </c:val>
        </c:ser>
        <c:firstSliceAng val="20"/>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4325"/>
          <c:y val="-0.0895"/>
        </c:manualLayout>
      </c:layout>
      <c:spPr>
        <a:noFill/>
        <a:ln w="3175">
          <a:noFill/>
        </a:ln>
      </c:spPr>
      <c:txPr>
        <a:bodyPr vert="horz" rot="0"/>
        <a:lstStyle/>
        <a:p>
          <a:pPr>
            <a:defRPr lang="en-US" cap="none" sz="960" b="0" i="0" u="none" baseline="0">
              <a:solidFill>
                <a:srgbClr val="000000"/>
              </a:solidFill>
            </a:defRPr>
          </a:pPr>
        </a:p>
      </c:txPr>
    </c:title>
    <c:view3D>
      <c:rotX val="15"/>
      <c:hPercent val="100"/>
      <c:rotY val="20"/>
      <c:depthPercent val="100"/>
      <c:rAngAx val="1"/>
    </c:view3D>
    <c:plotArea>
      <c:layout>
        <c:manualLayout>
          <c:xMode val="edge"/>
          <c:yMode val="edge"/>
          <c:x val="0"/>
          <c:y val="0"/>
          <c:w val="0.21875"/>
          <c:h val="0.04275"/>
        </c:manualLayout>
      </c:layout>
      <c:pie3DChart>
        <c:varyColors val="1"/>
        <c:ser>
          <c:idx val="0"/>
          <c:order val="0"/>
          <c:tx>
            <c:v>2018 г. 4018</c:v>
          </c:tx>
          <c:spPr>
            <a:solidFill>
              <a:srgbClr val="8080FF"/>
            </a:solidFill>
            <a:ln w="12700">
              <a:solidFill>
                <a:srgbClr val="000000"/>
              </a:solidFill>
            </a:ln>
          </c:spPr>
          <c:explosion val="14"/>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explosion val="13"/>
            <c:spPr>
              <a:solidFill>
                <a:srgbClr val="FFFFC0"/>
              </a:solidFill>
              <a:ln w="12700">
                <a:solidFill>
                  <a:srgbClr val="000000"/>
                </a:solidFill>
              </a:ln>
            </c:spPr>
          </c:dPt>
          <c:cat>
            <c:strLit>
              <c:ptCount val="3"/>
              <c:pt idx="0">
                <c:v> up to 25 years</c:v>
              </c:pt>
            </c:strLit>
          </c:cat>
          <c:val>
            <c:numLit>
              <c:ptCount val="3"/>
              <c:pt idx="0">
                <c:v>3509.8</c:v>
              </c:pt>
              <c:pt idx="1">
                <c:v>#N/A</c:v>
              </c:pt>
              <c:pt idx="2">
                <c:v>#N/A</c:v>
              </c:pt>
            </c:numLit>
          </c:val>
        </c:ser>
        <c:firstSliceAng val="20"/>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8.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4.png" /><Relationship Id="rId6"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s>
</file>

<file path=xl/drawings/_rels/drawing5.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s>
</file>

<file path=xl/drawings/_rels/drawing6.xml.rels><?xml version="1.0" encoding="utf-8" standalone="yes"?><Relationships xmlns="http://schemas.openxmlformats.org/package/2006/relationships"><Relationship Id="rId1" Type="http://schemas.openxmlformats.org/officeDocument/2006/relationships/image" Target="../media/image10.png" /></Relationships>
</file>

<file path=xl/drawings/_rels/drawing7.xml.rels><?xml version="1.0" encoding="utf-8" standalone="yes"?><Relationships xmlns="http://schemas.openxmlformats.org/package/2006/relationships"><Relationship Id="rId1" Type="http://schemas.openxmlformats.org/officeDocument/2006/relationships/image" Target="../media/image1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image" Target="../media/image14.png" /><Relationship Id="rId3" Type="http://schemas.openxmlformats.org/officeDocument/2006/relationships/image" Target="../media/image15.png" /><Relationship Id="rId4" Type="http://schemas.openxmlformats.org/officeDocument/2006/relationships/image" Target="../media/image16.png" /><Relationship Id="rId5" Type="http://schemas.openxmlformats.org/officeDocument/2006/relationships/image" Target="../media/image1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2</xdr:row>
      <xdr:rowOff>47625</xdr:rowOff>
    </xdr:from>
    <xdr:to>
      <xdr:col>11</xdr:col>
      <xdr:colOff>209550</xdr:colOff>
      <xdr:row>26</xdr:row>
      <xdr:rowOff>161925</xdr:rowOff>
    </xdr:to>
    <xdr:pic>
      <xdr:nvPicPr>
        <xdr:cNvPr id="1" name="Picture 3"/>
        <xdr:cNvPicPr preferRelativeResize="1">
          <a:picLocks noChangeAspect="1"/>
        </xdr:cNvPicPr>
      </xdr:nvPicPr>
      <xdr:blipFill>
        <a:blip r:embed="rId1"/>
        <a:stretch>
          <a:fillRect/>
        </a:stretch>
      </xdr:blipFill>
      <xdr:spPr>
        <a:xfrm>
          <a:off x="552450" y="428625"/>
          <a:ext cx="6067425" cy="4686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xdr:colOff>
      <xdr:row>2</xdr:row>
      <xdr:rowOff>133350</xdr:rowOff>
    </xdr:from>
    <xdr:to>
      <xdr:col>12</xdr:col>
      <xdr:colOff>180975</xdr:colOff>
      <xdr:row>26</xdr:row>
      <xdr:rowOff>76200</xdr:rowOff>
    </xdr:to>
    <xdr:pic>
      <xdr:nvPicPr>
        <xdr:cNvPr id="1" name="Picture 2"/>
        <xdr:cNvPicPr preferRelativeResize="1">
          <a:picLocks noChangeAspect="1"/>
        </xdr:cNvPicPr>
      </xdr:nvPicPr>
      <xdr:blipFill>
        <a:blip r:embed="rId1"/>
        <a:stretch>
          <a:fillRect/>
        </a:stretch>
      </xdr:blipFill>
      <xdr:spPr>
        <a:xfrm>
          <a:off x="390525" y="514350"/>
          <a:ext cx="6505575" cy="451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152400</xdr:colOff>
      <xdr:row>4</xdr:row>
      <xdr:rowOff>76200</xdr:rowOff>
    </xdr:from>
    <xdr:to>
      <xdr:col>13</xdr:col>
      <xdr:colOff>552450</xdr:colOff>
      <xdr:row>30</xdr:row>
      <xdr:rowOff>152400</xdr:rowOff>
    </xdr:to>
    <xdr:pic>
      <xdr:nvPicPr>
        <xdr:cNvPr id="1" name="Picture 1"/>
        <xdr:cNvPicPr preferRelativeResize="1">
          <a:picLocks noChangeAspect="1"/>
        </xdr:cNvPicPr>
      </xdr:nvPicPr>
      <xdr:blipFill>
        <a:blip r:embed="rId1"/>
        <a:stretch>
          <a:fillRect/>
        </a:stretch>
      </xdr:blipFill>
      <xdr:spPr>
        <a:xfrm>
          <a:off x="1666875" y="838200"/>
          <a:ext cx="6496050" cy="5029200"/>
        </a:xfrm>
        <a:prstGeom prst="rect">
          <a:avLst/>
        </a:prstGeom>
        <a:noFill/>
        <a:ln w="9525" cmpd="sng">
          <a:noFill/>
        </a:ln>
      </xdr:spPr>
    </xdr:pic>
    <xdr:clientData/>
  </xdr:twoCellAnchor>
  <xdr:twoCellAnchor editAs="oneCell">
    <xdr:from>
      <xdr:col>13</xdr:col>
      <xdr:colOff>581025</xdr:colOff>
      <xdr:row>4</xdr:row>
      <xdr:rowOff>85725</xdr:rowOff>
    </xdr:from>
    <xdr:to>
      <xdr:col>25</xdr:col>
      <xdr:colOff>419100</xdr:colOff>
      <xdr:row>30</xdr:row>
      <xdr:rowOff>133350</xdr:rowOff>
    </xdr:to>
    <xdr:pic>
      <xdr:nvPicPr>
        <xdr:cNvPr id="2" name="Picture 3"/>
        <xdr:cNvPicPr preferRelativeResize="1">
          <a:picLocks noChangeAspect="1"/>
        </xdr:cNvPicPr>
      </xdr:nvPicPr>
      <xdr:blipFill>
        <a:blip r:embed="rId2"/>
        <a:stretch>
          <a:fillRect/>
        </a:stretch>
      </xdr:blipFill>
      <xdr:spPr>
        <a:xfrm>
          <a:off x="8191500" y="847725"/>
          <a:ext cx="7153275" cy="5000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48</xdr:row>
      <xdr:rowOff>123825</xdr:rowOff>
    </xdr:from>
    <xdr:to>
      <xdr:col>1</xdr:col>
      <xdr:colOff>228600</xdr:colOff>
      <xdr:row>49</xdr:row>
      <xdr:rowOff>9525</xdr:rowOff>
    </xdr:to>
    <xdr:graphicFrame>
      <xdr:nvGraphicFramePr>
        <xdr:cNvPr id="1" name="Chart 5"/>
        <xdr:cNvGraphicFramePr/>
      </xdr:nvGraphicFramePr>
      <xdr:xfrm>
        <a:off x="276225" y="9172575"/>
        <a:ext cx="228600" cy="76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50</xdr:row>
      <xdr:rowOff>123825</xdr:rowOff>
    </xdr:from>
    <xdr:to>
      <xdr:col>1</xdr:col>
      <xdr:colOff>228600</xdr:colOff>
      <xdr:row>51</xdr:row>
      <xdr:rowOff>9525</xdr:rowOff>
    </xdr:to>
    <xdr:graphicFrame>
      <xdr:nvGraphicFramePr>
        <xdr:cNvPr id="2" name="Chart 5"/>
        <xdr:cNvGraphicFramePr/>
      </xdr:nvGraphicFramePr>
      <xdr:xfrm>
        <a:off x="276225" y="9553575"/>
        <a:ext cx="228600" cy="76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48</xdr:row>
      <xdr:rowOff>123825</xdr:rowOff>
    </xdr:from>
    <xdr:to>
      <xdr:col>1</xdr:col>
      <xdr:colOff>228600</xdr:colOff>
      <xdr:row>49</xdr:row>
      <xdr:rowOff>9525</xdr:rowOff>
    </xdr:to>
    <xdr:graphicFrame>
      <xdr:nvGraphicFramePr>
        <xdr:cNvPr id="3" name="Chart 5"/>
        <xdr:cNvGraphicFramePr/>
      </xdr:nvGraphicFramePr>
      <xdr:xfrm>
        <a:off x="276225" y="9172575"/>
        <a:ext cx="228600" cy="762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50</xdr:row>
      <xdr:rowOff>123825</xdr:rowOff>
    </xdr:from>
    <xdr:to>
      <xdr:col>1</xdr:col>
      <xdr:colOff>228600</xdr:colOff>
      <xdr:row>51</xdr:row>
      <xdr:rowOff>9525</xdr:rowOff>
    </xdr:to>
    <xdr:graphicFrame>
      <xdr:nvGraphicFramePr>
        <xdr:cNvPr id="4" name="Chart 5"/>
        <xdr:cNvGraphicFramePr/>
      </xdr:nvGraphicFramePr>
      <xdr:xfrm>
        <a:off x="276225" y="9553575"/>
        <a:ext cx="228600" cy="7620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219075</xdr:colOff>
      <xdr:row>6</xdr:row>
      <xdr:rowOff>9525</xdr:rowOff>
    </xdr:from>
    <xdr:to>
      <xdr:col>8</xdr:col>
      <xdr:colOff>276225</xdr:colOff>
      <xdr:row>21</xdr:row>
      <xdr:rowOff>9525</xdr:rowOff>
    </xdr:to>
    <xdr:pic>
      <xdr:nvPicPr>
        <xdr:cNvPr id="5" name="Picture 2"/>
        <xdr:cNvPicPr preferRelativeResize="1">
          <a:picLocks noChangeAspect="1"/>
        </xdr:cNvPicPr>
      </xdr:nvPicPr>
      <xdr:blipFill>
        <a:blip r:embed="rId5"/>
        <a:stretch>
          <a:fillRect/>
        </a:stretch>
      </xdr:blipFill>
      <xdr:spPr>
        <a:xfrm>
          <a:off x="219075" y="1171575"/>
          <a:ext cx="4229100" cy="2857500"/>
        </a:xfrm>
        <a:prstGeom prst="rect">
          <a:avLst/>
        </a:prstGeom>
        <a:noFill/>
        <a:ln w="9525" cmpd="sng">
          <a:noFill/>
        </a:ln>
      </xdr:spPr>
    </xdr:pic>
    <xdr:clientData/>
  </xdr:twoCellAnchor>
  <xdr:twoCellAnchor editAs="oneCell">
    <xdr:from>
      <xdr:col>8</xdr:col>
      <xdr:colOff>276225</xdr:colOff>
      <xdr:row>6</xdr:row>
      <xdr:rowOff>9525</xdr:rowOff>
    </xdr:from>
    <xdr:to>
      <xdr:col>15</xdr:col>
      <xdr:colOff>152400</xdr:colOff>
      <xdr:row>21</xdr:row>
      <xdr:rowOff>9525</xdr:rowOff>
    </xdr:to>
    <xdr:pic>
      <xdr:nvPicPr>
        <xdr:cNvPr id="6" name="Picture 4"/>
        <xdr:cNvPicPr preferRelativeResize="1">
          <a:picLocks noChangeAspect="1"/>
        </xdr:cNvPicPr>
      </xdr:nvPicPr>
      <xdr:blipFill>
        <a:blip r:embed="rId6"/>
        <a:stretch>
          <a:fillRect/>
        </a:stretch>
      </xdr:blipFill>
      <xdr:spPr>
        <a:xfrm>
          <a:off x="4448175" y="1171575"/>
          <a:ext cx="4210050" cy="2857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57150</xdr:colOff>
      <xdr:row>32</xdr:row>
      <xdr:rowOff>9525</xdr:rowOff>
    </xdr:from>
    <xdr:ext cx="190500" cy="266700"/>
    <xdr:sp fLocksText="0">
      <xdr:nvSpPr>
        <xdr:cNvPr id="1" name="TextBox 10"/>
        <xdr:cNvSpPr txBox="1">
          <a:spLocks noChangeArrowheads="1"/>
        </xdr:cNvSpPr>
      </xdr:nvSpPr>
      <xdr:spPr>
        <a:xfrm>
          <a:off x="7724775" y="61055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13</xdr:col>
      <xdr:colOff>57150</xdr:colOff>
      <xdr:row>32</xdr:row>
      <xdr:rowOff>9525</xdr:rowOff>
    </xdr:from>
    <xdr:ext cx="190500" cy="266700"/>
    <xdr:sp fLocksText="0">
      <xdr:nvSpPr>
        <xdr:cNvPr id="2" name="TextBox 6"/>
        <xdr:cNvSpPr txBox="1">
          <a:spLocks noChangeArrowheads="1"/>
        </xdr:cNvSpPr>
      </xdr:nvSpPr>
      <xdr:spPr>
        <a:xfrm>
          <a:off x="7724775" y="61055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oneCell">
    <xdr:from>
      <xdr:col>1</xdr:col>
      <xdr:colOff>0</xdr:colOff>
      <xdr:row>5</xdr:row>
      <xdr:rowOff>0</xdr:rowOff>
    </xdr:from>
    <xdr:to>
      <xdr:col>7</xdr:col>
      <xdr:colOff>114300</xdr:colOff>
      <xdr:row>18</xdr:row>
      <xdr:rowOff>104775</xdr:rowOff>
    </xdr:to>
    <xdr:pic>
      <xdr:nvPicPr>
        <xdr:cNvPr id="3" name="Picture 2"/>
        <xdr:cNvPicPr preferRelativeResize="1">
          <a:picLocks noChangeAspect="1"/>
        </xdr:cNvPicPr>
      </xdr:nvPicPr>
      <xdr:blipFill>
        <a:blip r:embed="rId1"/>
        <a:stretch>
          <a:fillRect/>
        </a:stretch>
      </xdr:blipFill>
      <xdr:spPr>
        <a:xfrm>
          <a:off x="104775" y="952500"/>
          <a:ext cx="4019550" cy="2581275"/>
        </a:xfrm>
        <a:prstGeom prst="rect">
          <a:avLst/>
        </a:prstGeom>
        <a:noFill/>
        <a:ln w="9525" cmpd="sng">
          <a:noFill/>
        </a:ln>
      </xdr:spPr>
    </xdr:pic>
    <xdr:clientData/>
  </xdr:twoCellAnchor>
  <xdr:twoCellAnchor editAs="oneCell">
    <xdr:from>
      <xdr:col>7</xdr:col>
      <xdr:colOff>104775</xdr:colOff>
      <xdr:row>5</xdr:row>
      <xdr:rowOff>0</xdr:rowOff>
    </xdr:from>
    <xdr:to>
      <xdr:col>14</xdr:col>
      <xdr:colOff>0</xdr:colOff>
      <xdr:row>18</xdr:row>
      <xdr:rowOff>104775</xdr:rowOff>
    </xdr:to>
    <xdr:pic>
      <xdr:nvPicPr>
        <xdr:cNvPr id="4" name="Picture 4"/>
        <xdr:cNvPicPr preferRelativeResize="1">
          <a:picLocks noChangeAspect="1"/>
        </xdr:cNvPicPr>
      </xdr:nvPicPr>
      <xdr:blipFill>
        <a:blip r:embed="rId2"/>
        <a:stretch>
          <a:fillRect/>
        </a:stretch>
      </xdr:blipFill>
      <xdr:spPr>
        <a:xfrm>
          <a:off x="4114800" y="952500"/>
          <a:ext cx="3981450" cy="2581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3</xdr:row>
      <xdr:rowOff>180975</xdr:rowOff>
    </xdr:from>
    <xdr:to>
      <xdr:col>6</xdr:col>
      <xdr:colOff>933450</xdr:colOff>
      <xdr:row>20</xdr:row>
      <xdr:rowOff>0</xdr:rowOff>
    </xdr:to>
    <xdr:pic>
      <xdr:nvPicPr>
        <xdr:cNvPr id="1" name="Picture 2"/>
        <xdr:cNvPicPr preferRelativeResize="1">
          <a:picLocks noChangeAspect="1"/>
        </xdr:cNvPicPr>
      </xdr:nvPicPr>
      <xdr:blipFill>
        <a:blip r:embed="rId1"/>
        <a:stretch>
          <a:fillRect/>
        </a:stretch>
      </xdr:blipFill>
      <xdr:spPr>
        <a:xfrm>
          <a:off x="781050" y="752475"/>
          <a:ext cx="3971925" cy="3057525"/>
        </a:xfrm>
        <a:prstGeom prst="rect">
          <a:avLst/>
        </a:prstGeom>
        <a:noFill/>
        <a:ln w="9525" cmpd="sng">
          <a:noFill/>
        </a:ln>
      </xdr:spPr>
    </xdr:pic>
    <xdr:clientData/>
  </xdr:twoCellAnchor>
  <xdr:twoCellAnchor editAs="oneCell">
    <xdr:from>
      <xdr:col>6</xdr:col>
      <xdr:colOff>923925</xdr:colOff>
      <xdr:row>3</xdr:row>
      <xdr:rowOff>180975</xdr:rowOff>
    </xdr:from>
    <xdr:to>
      <xdr:col>12</xdr:col>
      <xdr:colOff>85725</xdr:colOff>
      <xdr:row>20</xdr:row>
      <xdr:rowOff>0</xdr:rowOff>
    </xdr:to>
    <xdr:pic>
      <xdr:nvPicPr>
        <xdr:cNvPr id="2" name="Picture 3"/>
        <xdr:cNvPicPr preferRelativeResize="1">
          <a:picLocks noChangeAspect="1"/>
        </xdr:cNvPicPr>
      </xdr:nvPicPr>
      <xdr:blipFill>
        <a:blip r:embed="rId2"/>
        <a:stretch>
          <a:fillRect/>
        </a:stretch>
      </xdr:blipFill>
      <xdr:spPr>
        <a:xfrm>
          <a:off x="4743450" y="752475"/>
          <a:ext cx="4038600" cy="3057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342900</xdr:colOff>
      <xdr:row>16</xdr:row>
      <xdr:rowOff>28575</xdr:rowOff>
    </xdr:to>
    <xdr:pic>
      <xdr:nvPicPr>
        <xdr:cNvPr id="1" name="Picture 2"/>
        <xdr:cNvPicPr preferRelativeResize="1">
          <a:picLocks noChangeAspect="1"/>
        </xdr:cNvPicPr>
      </xdr:nvPicPr>
      <xdr:blipFill>
        <a:blip r:embed="rId1"/>
        <a:stretch>
          <a:fillRect/>
        </a:stretch>
      </xdr:blipFill>
      <xdr:spPr>
        <a:xfrm>
          <a:off x="114300" y="190500"/>
          <a:ext cx="5524500" cy="3000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6</xdr:row>
      <xdr:rowOff>180975</xdr:rowOff>
    </xdr:from>
    <xdr:to>
      <xdr:col>13</xdr:col>
      <xdr:colOff>85725</xdr:colOff>
      <xdr:row>29</xdr:row>
      <xdr:rowOff>161925</xdr:rowOff>
    </xdr:to>
    <xdr:pic>
      <xdr:nvPicPr>
        <xdr:cNvPr id="1" name="Picture 4"/>
        <xdr:cNvPicPr preferRelativeResize="1">
          <a:picLocks noChangeAspect="1"/>
        </xdr:cNvPicPr>
      </xdr:nvPicPr>
      <xdr:blipFill>
        <a:blip r:embed="rId1"/>
        <a:stretch>
          <a:fillRect/>
        </a:stretch>
      </xdr:blipFill>
      <xdr:spPr>
        <a:xfrm>
          <a:off x="1371600" y="1323975"/>
          <a:ext cx="6638925" cy="436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7</xdr:row>
      <xdr:rowOff>0</xdr:rowOff>
    </xdr:from>
    <xdr:to>
      <xdr:col>20</xdr:col>
      <xdr:colOff>171450</xdr:colOff>
      <xdr:row>35</xdr:row>
      <xdr:rowOff>180975</xdr:rowOff>
    </xdr:to>
    <xdr:pic>
      <xdr:nvPicPr>
        <xdr:cNvPr id="1" name="Picture 2"/>
        <xdr:cNvPicPr preferRelativeResize="1">
          <a:picLocks noChangeAspect="1"/>
        </xdr:cNvPicPr>
      </xdr:nvPicPr>
      <xdr:blipFill>
        <a:blip r:embed="rId1"/>
        <a:stretch>
          <a:fillRect/>
        </a:stretch>
      </xdr:blipFill>
      <xdr:spPr>
        <a:xfrm>
          <a:off x="3181350" y="1333500"/>
          <a:ext cx="8848725" cy="55149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20</xdr:row>
      <xdr:rowOff>9525</xdr:rowOff>
    </xdr:from>
    <xdr:to>
      <xdr:col>9</xdr:col>
      <xdr:colOff>476250</xdr:colOff>
      <xdr:row>39</xdr:row>
      <xdr:rowOff>161925</xdr:rowOff>
    </xdr:to>
    <xdr:pic>
      <xdr:nvPicPr>
        <xdr:cNvPr id="1" name="Picture 3"/>
        <xdr:cNvPicPr preferRelativeResize="1">
          <a:picLocks noChangeAspect="1"/>
        </xdr:cNvPicPr>
      </xdr:nvPicPr>
      <xdr:blipFill>
        <a:blip r:embed="rId1"/>
        <a:stretch>
          <a:fillRect/>
        </a:stretch>
      </xdr:blipFill>
      <xdr:spPr>
        <a:xfrm>
          <a:off x="781050" y="3819525"/>
          <a:ext cx="4772025" cy="3771900"/>
        </a:xfrm>
        <a:prstGeom prst="rect">
          <a:avLst/>
        </a:prstGeom>
        <a:noFill/>
        <a:ln w="9525" cmpd="sng">
          <a:noFill/>
        </a:ln>
      </xdr:spPr>
    </xdr:pic>
    <xdr:clientData/>
  </xdr:twoCellAnchor>
  <xdr:twoCellAnchor editAs="oneCell">
    <xdr:from>
      <xdr:col>1</xdr:col>
      <xdr:colOff>180975</xdr:colOff>
      <xdr:row>39</xdr:row>
      <xdr:rowOff>161925</xdr:rowOff>
    </xdr:from>
    <xdr:to>
      <xdr:col>9</xdr:col>
      <xdr:colOff>476250</xdr:colOff>
      <xdr:row>59</xdr:row>
      <xdr:rowOff>0</xdr:rowOff>
    </xdr:to>
    <xdr:pic>
      <xdr:nvPicPr>
        <xdr:cNvPr id="2" name="Picture 5"/>
        <xdr:cNvPicPr preferRelativeResize="1">
          <a:picLocks noChangeAspect="1"/>
        </xdr:cNvPicPr>
      </xdr:nvPicPr>
      <xdr:blipFill>
        <a:blip r:embed="rId2"/>
        <a:stretch>
          <a:fillRect/>
        </a:stretch>
      </xdr:blipFill>
      <xdr:spPr>
        <a:xfrm>
          <a:off x="790575" y="7591425"/>
          <a:ext cx="4762500" cy="3648075"/>
        </a:xfrm>
        <a:prstGeom prst="rect">
          <a:avLst/>
        </a:prstGeom>
        <a:noFill/>
        <a:ln w="9525" cmpd="sng">
          <a:noFill/>
        </a:ln>
      </xdr:spPr>
    </xdr:pic>
    <xdr:clientData/>
  </xdr:twoCellAnchor>
  <xdr:twoCellAnchor editAs="oneCell">
    <xdr:from>
      <xdr:col>9</xdr:col>
      <xdr:colOff>476250</xdr:colOff>
      <xdr:row>20</xdr:row>
      <xdr:rowOff>19050</xdr:rowOff>
    </xdr:from>
    <xdr:to>
      <xdr:col>18</xdr:col>
      <xdr:colOff>28575</xdr:colOff>
      <xdr:row>39</xdr:row>
      <xdr:rowOff>161925</xdr:rowOff>
    </xdr:to>
    <xdr:pic>
      <xdr:nvPicPr>
        <xdr:cNvPr id="3" name="Picture 11"/>
        <xdr:cNvPicPr preferRelativeResize="1">
          <a:picLocks noChangeAspect="1"/>
        </xdr:cNvPicPr>
      </xdr:nvPicPr>
      <xdr:blipFill>
        <a:blip r:embed="rId3"/>
        <a:stretch>
          <a:fillRect/>
        </a:stretch>
      </xdr:blipFill>
      <xdr:spPr>
        <a:xfrm>
          <a:off x="5553075" y="3829050"/>
          <a:ext cx="5067300" cy="3762375"/>
        </a:xfrm>
        <a:prstGeom prst="rect">
          <a:avLst/>
        </a:prstGeom>
        <a:noFill/>
        <a:ln w="9525" cmpd="sng">
          <a:noFill/>
        </a:ln>
      </xdr:spPr>
    </xdr:pic>
    <xdr:clientData/>
  </xdr:twoCellAnchor>
  <xdr:twoCellAnchor editAs="oneCell">
    <xdr:from>
      <xdr:col>1</xdr:col>
      <xdr:colOff>180975</xdr:colOff>
      <xdr:row>1</xdr:row>
      <xdr:rowOff>0</xdr:rowOff>
    </xdr:from>
    <xdr:to>
      <xdr:col>9</xdr:col>
      <xdr:colOff>476250</xdr:colOff>
      <xdr:row>20</xdr:row>
      <xdr:rowOff>19050</xdr:rowOff>
    </xdr:to>
    <xdr:pic>
      <xdr:nvPicPr>
        <xdr:cNvPr id="4" name="Picture 1"/>
        <xdr:cNvPicPr preferRelativeResize="1">
          <a:picLocks noChangeAspect="1"/>
        </xdr:cNvPicPr>
      </xdr:nvPicPr>
      <xdr:blipFill>
        <a:blip r:embed="rId4"/>
        <a:stretch>
          <a:fillRect/>
        </a:stretch>
      </xdr:blipFill>
      <xdr:spPr>
        <a:xfrm>
          <a:off x="790575" y="190500"/>
          <a:ext cx="4762500" cy="3638550"/>
        </a:xfrm>
        <a:prstGeom prst="rect">
          <a:avLst/>
        </a:prstGeom>
        <a:noFill/>
        <a:ln w="9525" cmpd="sng">
          <a:noFill/>
        </a:ln>
      </xdr:spPr>
    </xdr:pic>
    <xdr:clientData/>
  </xdr:twoCellAnchor>
  <xdr:twoCellAnchor editAs="oneCell">
    <xdr:from>
      <xdr:col>9</xdr:col>
      <xdr:colOff>457200</xdr:colOff>
      <xdr:row>1</xdr:row>
      <xdr:rowOff>0</xdr:rowOff>
    </xdr:from>
    <xdr:to>
      <xdr:col>18</xdr:col>
      <xdr:colOff>28575</xdr:colOff>
      <xdr:row>19</xdr:row>
      <xdr:rowOff>180975</xdr:rowOff>
    </xdr:to>
    <xdr:pic>
      <xdr:nvPicPr>
        <xdr:cNvPr id="5" name="Picture 1"/>
        <xdr:cNvPicPr preferRelativeResize="1">
          <a:picLocks noChangeAspect="1"/>
        </xdr:cNvPicPr>
      </xdr:nvPicPr>
      <xdr:blipFill>
        <a:blip r:embed="rId5"/>
        <a:stretch>
          <a:fillRect/>
        </a:stretch>
      </xdr:blipFill>
      <xdr:spPr>
        <a:xfrm>
          <a:off x="5534025" y="190500"/>
          <a:ext cx="5086350" cy="3609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Q27"/>
  <sheetViews>
    <sheetView zoomScalePageLayoutView="0" workbookViewId="0" topLeftCell="A1">
      <selection activeCell="U23" sqref="U23"/>
    </sheetView>
  </sheetViews>
  <sheetFormatPr defaultColWidth="9.140625" defaultRowHeight="15"/>
  <cols>
    <col min="1" max="1" width="1.57421875" style="23" customWidth="1"/>
    <col min="2" max="2" width="24.7109375" style="23" customWidth="1"/>
    <col min="3" max="3" width="6.421875" style="23" customWidth="1"/>
    <col min="4" max="4" width="10.00390625" style="23" customWidth="1"/>
    <col min="5" max="5" width="6.421875" style="23" customWidth="1"/>
    <col min="6" max="6" width="7.00390625" style="23" customWidth="1"/>
    <col min="7" max="7" width="9.57421875" style="23" customWidth="1"/>
    <col min="8" max="9" width="6.421875" style="23" customWidth="1"/>
    <col min="10" max="10" width="8.8515625" style="23" customWidth="1"/>
    <col min="11" max="11" width="5.421875" style="23" customWidth="1"/>
    <col min="12" max="12" width="6.421875" style="23" customWidth="1"/>
    <col min="13" max="13" width="9.00390625" style="23" customWidth="1"/>
    <col min="14" max="14" width="5.8515625" style="23" customWidth="1"/>
    <col min="15" max="15" width="6.421875" style="23" customWidth="1"/>
    <col min="16" max="16" width="9.00390625" style="23" customWidth="1"/>
    <col min="17" max="17" width="6.421875" style="23" customWidth="1"/>
    <col min="18" max="16384" width="9.140625" style="23" customWidth="1"/>
  </cols>
  <sheetData>
    <row r="1" spans="2:17" ht="15">
      <c r="B1" s="276"/>
      <c r="C1" s="276"/>
      <c r="D1" s="276"/>
      <c r="E1" s="276"/>
      <c r="F1" s="276"/>
      <c r="G1" s="276"/>
      <c r="H1" s="276"/>
      <c r="I1" s="276"/>
      <c r="J1" s="276"/>
      <c r="K1" s="276"/>
      <c r="L1" s="276"/>
      <c r="M1" s="276"/>
      <c r="N1" s="276"/>
      <c r="O1" s="276"/>
      <c r="P1" s="276"/>
      <c r="Q1" s="276"/>
    </row>
    <row r="2" spans="2:17" ht="15" customHeight="1">
      <c r="B2" s="335" t="s">
        <v>299</v>
      </c>
      <c r="C2" s="335"/>
      <c r="D2" s="335"/>
      <c r="E2" s="335"/>
      <c r="F2" s="335"/>
      <c r="G2" s="335"/>
      <c r="H2" s="335"/>
      <c r="I2" s="335"/>
      <c r="J2" s="335"/>
      <c r="K2" s="335"/>
      <c r="L2" s="335"/>
      <c r="M2" s="335"/>
      <c r="N2" s="335"/>
      <c r="O2" s="335"/>
      <c r="P2" s="335"/>
      <c r="Q2" s="335"/>
    </row>
    <row r="3" spans="2:17" ht="33" customHeight="1">
      <c r="B3" s="335"/>
      <c r="C3" s="335"/>
      <c r="D3" s="335"/>
      <c r="E3" s="335"/>
      <c r="F3" s="335"/>
      <c r="G3" s="335"/>
      <c r="H3" s="335"/>
      <c r="I3" s="335"/>
      <c r="J3" s="335"/>
      <c r="K3" s="335"/>
      <c r="L3" s="335"/>
      <c r="M3" s="335"/>
      <c r="N3" s="335"/>
      <c r="O3" s="335"/>
      <c r="P3" s="335"/>
      <c r="Q3" s="335"/>
    </row>
    <row r="4" spans="2:17" ht="15">
      <c r="B4" s="277"/>
      <c r="C4" s="277"/>
      <c r="D4" s="277"/>
      <c r="E4" s="277"/>
      <c r="F4" s="277"/>
      <c r="G4" s="277"/>
      <c r="H4" s="277"/>
      <c r="I4" s="277"/>
      <c r="J4" s="277"/>
      <c r="K4" s="277"/>
      <c r="L4" s="277"/>
      <c r="M4" s="277"/>
      <c r="N4" s="277"/>
      <c r="O4" s="277"/>
      <c r="P4" s="277"/>
      <c r="Q4" s="277"/>
    </row>
    <row r="5" spans="2:17" ht="15">
      <c r="B5" s="241" t="s">
        <v>253</v>
      </c>
      <c r="C5" s="345" t="s">
        <v>255</v>
      </c>
      <c r="D5" s="346"/>
      <c r="E5" s="347"/>
      <c r="F5" s="345" t="s">
        <v>254</v>
      </c>
      <c r="G5" s="346"/>
      <c r="H5" s="347"/>
      <c r="I5" s="345" t="s">
        <v>255</v>
      </c>
      <c r="J5" s="346"/>
      <c r="K5" s="347"/>
      <c r="L5" s="345" t="s">
        <v>295</v>
      </c>
      <c r="M5" s="346"/>
      <c r="N5" s="347"/>
      <c r="O5" s="345" t="s">
        <v>297</v>
      </c>
      <c r="P5" s="346"/>
      <c r="Q5" s="347"/>
    </row>
    <row r="6" spans="2:17" ht="15">
      <c r="B6" s="268" t="s">
        <v>256</v>
      </c>
      <c r="C6" s="348">
        <v>44251</v>
      </c>
      <c r="D6" s="349"/>
      <c r="E6" s="350"/>
      <c r="F6" s="348">
        <v>44244</v>
      </c>
      <c r="G6" s="349"/>
      <c r="H6" s="350"/>
      <c r="I6" s="348">
        <v>44251</v>
      </c>
      <c r="J6" s="349"/>
      <c r="K6" s="350"/>
      <c r="L6" s="348">
        <v>44517</v>
      </c>
      <c r="M6" s="349"/>
      <c r="N6" s="350"/>
      <c r="O6" s="348">
        <v>44524</v>
      </c>
      <c r="P6" s="349"/>
      <c r="Q6" s="350"/>
    </row>
    <row r="7" spans="2:17" ht="15">
      <c r="B7" s="268" t="s">
        <v>257</v>
      </c>
      <c r="C7" s="348">
        <v>46077</v>
      </c>
      <c r="D7" s="349"/>
      <c r="E7" s="350"/>
      <c r="F7" s="348">
        <v>48077</v>
      </c>
      <c r="G7" s="349"/>
      <c r="H7" s="350"/>
      <c r="I7" s="348">
        <v>46077</v>
      </c>
      <c r="J7" s="349"/>
      <c r="K7" s="350"/>
      <c r="L7" s="348">
        <v>45794</v>
      </c>
      <c r="M7" s="349"/>
      <c r="N7" s="350"/>
      <c r="O7" s="348">
        <v>47262</v>
      </c>
      <c r="P7" s="349"/>
      <c r="Q7" s="350"/>
    </row>
    <row r="8" spans="2:17" ht="15">
      <c r="B8" s="268" t="s">
        <v>258</v>
      </c>
      <c r="C8" s="351" t="s">
        <v>0</v>
      </c>
      <c r="D8" s="352"/>
      <c r="E8" s="353"/>
      <c r="F8" s="351" t="s">
        <v>0</v>
      </c>
      <c r="G8" s="352"/>
      <c r="H8" s="353"/>
      <c r="I8" s="351" t="s">
        <v>0</v>
      </c>
      <c r="J8" s="352"/>
      <c r="K8" s="353"/>
      <c r="L8" s="351" t="s">
        <v>0</v>
      </c>
      <c r="M8" s="352"/>
      <c r="N8" s="353"/>
      <c r="O8" s="351" t="s">
        <v>0</v>
      </c>
      <c r="P8" s="352"/>
      <c r="Q8" s="353"/>
    </row>
    <row r="9" spans="2:17" ht="15">
      <c r="B9" s="268" t="s">
        <v>259</v>
      </c>
      <c r="C9" s="354">
        <v>0</v>
      </c>
      <c r="D9" s="355"/>
      <c r="E9" s="356"/>
      <c r="F9" s="354">
        <v>0.1</v>
      </c>
      <c r="G9" s="355"/>
      <c r="H9" s="356"/>
      <c r="I9" s="354">
        <v>0</v>
      </c>
      <c r="J9" s="355"/>
      <c r="K9" s="356"/>
      <c r="L9" s="354">
        <v>0</v>
      </c>
      <c r="M9" s="355"/>
      <c r="N9" s="356"/>
      <c r="O9" s="354">
        <v>0.25</v>
      </c>
      <c r="P9" s="355"/>
      <c r="Q9" s="356"/>
    </row>
    <row r="10" spans="2:17" ht="15">
      <c r="B10" s="242" t="s">
        <v>260</v>
      </c>
      <c r="C10" s="357" t="s">
        <v>292</v>
      </c>
      <c r="D10" s="357">
        <v>39210</v>
      </c>
      <c r="E10" s="357" t="s">
        <v>261</v>
      </c>
      <c r="F10" s="357" t="s">
        <v>293</v>
      </c>
      <c r="G10" s="357">
        <v>39209</v>
      </c>
      <c r="H10" s="357" t="s">
        <v>261</v>
      </c>
      <c r="I10" s="357" t="s">
        <v>294</v>
      </c>
      <c r="J10" s="357">
        <v>39210</v>
      </c>
      <c r="K10" s="357" t="s">
        <v>261</v>
      </c>
      <c r="L10" s="357" t="s">
        <v>296</v>
      </c>
      <c r="M10" s="357">
        <v>39210</v>
      </c>
      <c r="N10" s="357" t="s">
        <v>261</v>
      </c>
      <c r="O10" s="357" t="s">
        <v>298</v>
      </c>
      <c r="P10" s="357">
        <v>39210</v>
      </c>
      <c r="Q10" s="357" t="s">
        <v>261</v>
      </c>
    </row>
    <row r="11" spans="2:17" ht="15">
      <c r="B11" s="269" t="s">
        <v>262</v>
      </c>
      <c r="C11" s="358">
        <v>44482</v>
      </c>
      <c r="D11" s="359">
        <v>39211</v>
      </c>
      <c r="E11" s="359"/>
      <c r="F11" s="358">
        <v>44496</v>
      </c>
      <c r="G11" s="359">
        <v>39211</v>
      </c>
      <c r="H11" s="359"/>
      <c r="I11" s="358">
        <v>44510</v>
      </c>
      <c r="J11" s="359">
        <v>39211</v>
      </c>
      <c r="K11" s="359"/>
      <c r="L11" s="358">
        <v>44517</v>
      </c>
      <c r="M11" s="359">
        <v>39211</v>
      </c>
      <c r="N11" s="359"/>
      <c r="O11" s="358">
        <v>44524</v>
      </c>
      <c r="P11" s="359">
        <v>39211</v>
      </c>
      <c r="Q11" s="359"/>
    </row>
    <row r="12" spans="2:17" ht="15">
      <c r="B12" s="270" t="s">
        <v>263</v>
      </c>
      <c r="C12" s="360"/>
      <c r="D12" s="361"/>
      <c r="E12" s="362"/>
      <c r="F12" s="360"/>
      <c r="G12" s="361"/>
      <c r="H12" s="362"/>
      <c r="I12" s="360"/>
      <c r="J12" s="361"/>
      <c r="K12" s="362"/>
      <c r="L12" s="360"/>
      <c r="M12" s="361"/>
      <c r="N12" s="362"/>
      <c r="O12" s="360"/>
      <c r="P12" s="361"/>
      <c r="Q12" s="362"/>
    </row>
    <row r="13" spans="2:17" ht="15">
      <c r="B13" s="271" t="s">
        <v>264</v>
      </c>
      <c r="C13" s="336">
        <v>500000000</v>
      </c>
      <c r="D13" s="337"/>
      <c r="E13" s="338"/>
      <c r="F13" s="336">
        <v>500000000</v>
      </c>
      <c r="G13" s="337"/>
      <c r="H13" s="338"/>
      <c r="I13" s="336">
        <v>500000000</v>
      </c>
      <c r="J13" s="337"/>
      <c r="K13" s="338"/>
      <c r="L13" s="336">
        <v>500000000</v>
      </c>
      <c r="M13" s="337"/>
      <c r="N13" s="338"/>
      <c r="O13" s="336">
        <v>500000000</v>
      </c>
      <c r="P13" s="337"/>
      <c r="Q13" s="338"/>
    </row>
    <row r="14" spans="2:17" ht="15">
      <c r="B14" s="272" t="s">
        <v>265</v>
      </c>
      <c r="C14" s="339"/>
      <c r="D14" s="340"/>
      <c r="E14" s="341"/>
      <c r="F14" s="339"/>
      <c r="G14" s="340"/>
      <c r="H14" s="341"/>
      <c r="I14" s="339"/>
      <c r="J14" s="340"/>
      <c r="K14" s="341"/>
      <c r="L14" s="339"/>
      <c r="M14" s="340"/>
      <c r="N14" s="341"/>
      <c r="O14" s="339"/>
      <c r="P14" s="340"/>
      <c r="Q14" s="341"/>
    </row>
    <row r="15" spans="2:17" ht="15">
      <c r="B15" s="273" t="s">
        <v>266</v>
      </c>
      <c r="C15" s="332">
        <v>612600000</v>
      </c>
      <c r="D15" s="333"/>
      <c r="E15" s="334"/>
      <c r="F15" s="332">
        <v>517900000</v>
      </c>
      <c r="G15" s="333"/>
      <c r="H15" s="334"/>
      <c r="I15" s="332">
        <v>634460000</v>
      </c>
      <c r="J15" s="333"/>
      <c r="K15" s="334"/>
      <c r="L15" s="332">
        <v>983964000</v>
      </c>
      <c r="M15" s="333"/>
      <c r="N15" s="334"/>
      <c r="O15" s="332">
        <v>808745000</v>
      </c>
      <c r="P15" s="333"/>
      <c r="Q15" s="334"/>
    </row>
    <row r="16" spans="2:17" ht="15">
      <c r="B16" s="273" t="s">
        <v>267</v>
      </c>
      <c r="C16" s="332">
        <v>584600000</v>
      </c>
      <c r="D16" s="333"/>
      <c r="E16" s="334"/>
      <c r="F16" s="332">
        <v>456400000</v>
      </c>
      <c r="G16" s="333"/>
      <c r="H16" s="334"/>
      <c r="I16" s="332">
        <v>607460000</v>
      </c>
      <c r="J16" s="333"/>
      <c r="K16" s="334"/>
      <c r="L16" s="332">
        <v>898207000</v>
      </c>
      <c r="M16" s="333"/>
      <c r="N16" s="334"/>
      <c r="O16" s="332">
        <v>762645000</v>
      </c>
      <c r="P16" s="333"/>
      <c r="Q16" s="334"/>
    </row>
    <row r="17" spans="2:17" ht="15">
      <c r="B17" s="274" t="s">
        <v>268</v>
      </c>
      <c r="C17" s="342">
        <f>+C15-C16</f>
        <v>28000000</v>
      </c>
      <c r="D17" s="343"/>
      <c r="E17" s="344"/>
      <c r="F17" s="342">
        <f>+F15-F16</f>
        <v>61500000</v>
      </c>
      <c r="G17" s="343"/>
      <c r="H17" s="344"/>
      <c r="I17" s="342">
        <f>+I15-I16</f>
        <v>27000000</v>
      </c>
      <c r="J17" s="343"/>
      <c r="K17" s="344"/>
      <c r="L17" s="342">
        <f>+L15-L16</f>
        <v>85757000</v>
      </c>
      <c r="M17" s="343"/>
      <c r="N17" s="344"/>
      <c r="O17" s="342">
        <f>+O15-O16</f>
        <v>46100000</v>
      </c>
      <c r="P17" s="343"/>
      <c r="Q17" s="344"/>
    </row>
    <row r="18" spans="2:17" ht="15">
      <c r="B18" s="272" t="s">
        <v>269</v>
      </c>
      <c r="C18" s="243"/>
      <c r="D18" s="244"/>
      <c r="E18" s="245"/>
      <c r="F18" s="243"/>
      <c r="G18" s="244"/>
      <c r="H18" s="245"/>
      <c r="I18" s="243"/>
      <c r="J18" s="244"/>
      <c r="K18" s="245"/>
      <c r="L18" s="243"/>
      <c r="M18" s="244"/>
      <c r="N18" s="245"/>
      <c r="O18" s="243"/>
      <c r="P18" s="244"/>
      <c r="Q18" s="245"/>
    </row>
    <row r="19" spans="2:17" ht="15">
      <c r="B19" s="273" t="s">
        <v>270</v>
      </c>
      <c r="C19" s="332">
        <v>500000000</v>
      </c>
      <c r="D19" s="333"/>
      <c r="E19" s="334"/>
      <c r="F19" s="332">
        <v>500000000</v>
      </c>
      <c r="G19" s="333"/>
      <c r="H19" s="334"/>
      <c r="I19" s="332">
        <v>500000000</v>
      </c>
      <c r="J19" s="333"/>
      <c r="K19" s="334"/>
      <c r="L19" s="332">
        <v>500000000</v>
      </c>
      <c r="M19" s="333"/>
      <c r="N19" s="334"/>
      <c r="O19" s="332">
        <v>500000000</v>
      </c>
      <c r="P19" s="333"/>
      <c r="Q19" s="334"/>
    </row>
    <row r="20" spans="2:17" ht="15">
      <c r="B20" s="273" t="s">
        <v>267</v>
      </c>
      <c r="C20" s="332">
        <v>472000000</v>
      </c>
      <c r="D20" s="333"/>
      <c r="E20" s="334"/>
      <c r="F20" s="332">
        <v>438500000</v>
      </c>
      <c r="G20" s="333"/>
      <c r="H20" s="334"/>
      <c r="I20" s="332">
        <v>473000000</v>
      </c>
      <c r="J20" s="333"/>
      <c r="K20" s="334"/>
      <c r="L20" s="332">
        <v>414243000</v>
      </c>
      <c r="M20" s="333"/>
      <c r="N20" s="334"/>
      <c r="O20" s="332">
        <v>453900000</v>
      </c>
      <c r="P20" s="333"/>
      <c r="Q20" s="334"/>
    </row>
    <row r="21" spans="2:17" ht="15">
      <c r="B21" s="274" t="s">
        <v>268</v>
      </c>
      <c r="C21" s="332">
        <f>+C19-C20</f>
        <v>28000000</v>
      </c>
      <c r="D21" s="333"/>
      <c r="E21" s="334"/>
      <c r="F21" s="332">
        <v>61500000</v>
      </c>
      <c r="G21" s="333"/>
      <c r="H21" s="334"/>
      <c r="I21" s="332">
        <f>+I19-I20</f>
        <v>27000000</v>
      </c>
      <c r="J21" s="333"/>
      <c r="K21" s="334"/>
      <c r="L21" s="332">
        <f>+L19-L20</f>
        <v>85757000</v>
      </c>
      <c r="M21" s="333"/>
      <c r="N21" s="334"/>
      <c r="O21" s="332">
        <f>+O19-O20</f>
        <v>46100000</v>
      </c>
      <c r="P21" s="333"/>
      <c r="Q21" s="334"/>
    </row>
    <row r="22" spans="2:17" ht="15">
      <c r="B22" s="246" t="s">
        <v>271</v>
      </c>
      <c r="C22" s="247"/>
      <c r="D22" s="248"/>
      <c r="E22" s="249"/>
      <c r="F22" s="247"/>
      <c r="G22" s="248"/>
      <c r="H22" s="249"/>
      <c r="I22" s="247"/>
      <c r="J22" s="248"/>
      <c r="K22" s="249"/>
      <c r="L22" s="247"/>
      <c r="M22" s="248"/>
      <c r="N22" s="249"/>
      <c r="O22" s="247"/>
      <c r="P22" s="248"/>
      <c r="Q22" s="249"/>
    </row>
    <row r="23" spans="2:17" ht="15">
      <c r="B23" s="250" t="s">
        <v>272</v>
      </c>
      <c r="C23" s="251" t="s">
        <v>273</v>
      </c>
      <c r="D23" s="252" t="s">
        <v>274</v>
      </c>
      <c r="E23" s="253" t="s">
        <v>275</v>
      </c>
      <c r="F23" s="251" t="s">
        <v>273</v>
      </c>
      <c r="G23" s="252" t="s">
        <v>274</v>
      </c>
      <c r="H23" s="253" t="s">
        <v>275</v>
      </c>
      <c r="I23" s="251" t="s">
        <v>273</v>
      </c>
      <c r="J23" s="252" t="s">
        <v>274</v>
      </c>
      <c r="K23" s="253" t="s">
        <v>275</v>
      </c>
      <c r="L23" s="251" t="s">
        <v>273</v>
      </c>
      <c r="M23" s="252" t="s">
        <v>274</v>
      </c>
      <c r="N23" s="253" t="s">
        <v>275</v>
      </c>
      <c r="O23" s="251" t="s">
        <v>273</v>
      </c>
      <c r="P23" s="252" t="s">
        <v>274</v>
      </c>
      <c r="Q23" s="253" t="s">
        <v>275</v>
      </c>
    </row>
    <row r="24" spans="2:17" ht="15">
      <c r="B24" s="254" t="s">
        <v>276</v>
      </c>
      <c r="C24" s="255" t="s">
        <v>277</v>
      </c>
      <c r="D24" s="256"/>
      <c r="E24" s="257" t="s">
        <v>278</v>
      </c>
      <c r="F24" s="255" t="s">
        <v>277</v>
      </c>
      <c r="G24" s="256"/>
      <c r="H24" s="257" t="s">
        <v>278</v>
      </c>
      <c r="I24" s="255" t="s">
        <v>277</v>
      </c>
      <c r="J24" s="256"/>
      <c r="K24" s="257" t="s">
        <v>278</v>
      </c>
      <c r="L24" s="255" t="s">
        <v>277</v>
      </c>
      <c r="M24" s="256"/>
      <c r="N24" s="257" t="s">
        <v>278</v>
      </c>
      <c r="O24" s="255" t="s">
        <v>277</v>
      </c>
      <c r="P24" s="256"/>
      <c r="Q24" s="257" t="s">
        <v>278</v>
      </c>
    </row>
    <row r="25" spans="2:17" ht="15">
      <c r="B25" s="272" t="s">
        <v>279</v>
      </c>
      <c r="C25" s="258">
        <v>99.83</v>
      </c>
      <c r="D25" s="259"/>
      <c r="E25" s="260">
        <v>0.04</v>
      </c>
      <c r="F25" s="258">
        <v>93.41</v>
      </c>
      <c r="G25" s="259"/>
      <c r="H25" s="260">
        <v>0.8</v>
      </c>
      <c r="I25" s="258">
        <v>98.43</v>
      </c>
      <c r="J25" s="259"/>
      <c r="K25" s="260">
        <v>0.37</v>
      </c>
      <c r="L25" s="258">
        <v>99.37</v>
      </c>
      <c r="M25" s="259"/>
      <c r="N25" s="260">
        <v>0.18</v>
      </c>
      <c r="O25" s="258">
        <v>97.54</v>
      </c>
      <c r="P25" s="259"/>
      <c r="Q25" s="260">
        <v>0.59</v>
      </c>
    </row>
    <row r="26" spans="2:17" ht="15">
      <c r="B26" s="275" t="s">
        <v>280</v>
      </c>
      <c r="C26" s="258">
        <v>100.66</v>
      </c>
      <c r="D26" s="259"/>
      <c r="E26" s="260">
        <v>-0.15</v>
      </c>
      <c r="F26" s="258">
        <v>98.07</v>
      </c>
      <c r="G26" s="259"/>
      <c r="H26" s="260">
        <v>0.3</v>
      </c>
      <c r="I26" s="258">
        <v>99.52</v>
      </c>
      <c r="J26" s="259"/>
      <c r="K26" s="260">
        <v>0.11</v>
      </c>
      <c r="L26" s="258">
        <v>99.89</v>
      </c>
      <c r="M26" s="259"/>
      <c r="N26" s="260">
        <v>0.03</v>
      </c>
      <c r="O26" s="258">
        <v>99.08</v>
      </c>
      <c r="P26" s="259"/>
      <c r="Q26" s="260">
        <v>0.37</v>
      </c>
    </row>
    <row r="27" spans="2:17" ht="15">
      <c r="B27" s="274" t="s">
        <v>281</v>
      </c>
      <c r="C27" s="261">
        <v>100.09</v>
      </c>
      <c r="D27" s="262"/>
      <c r="E27" s="263">
        <v>-0.02</v>
      </c>
      <c r="F27" s="261">
        <v>95.87</v>
      </c>
      <c r="G27" s="262"/>
      <c r="H27" s="263">
        <v>0.53</v>
      </c>
      <c r="I27" s="261">
        <v>98.84</v>
      </c>
      <c r="J27" s="262"/>
      <c r="K27" s="263">
        <v>0.27</v>
      </c>
      <c r="L27" s="261">
        <v>99.54</v>
      </c>
      <c r="M27" s="262"/>
      <c r="N27" s="263">
        <v>0.13</v>
      </c>
      <c r="O27" s="261">
        <v>98.27</v>
      </c>
      <c r="P27" s="262"/>
      <c r="Q27" s="263">
        <v>0.49</v>
      </c>
    </row>
  </sheetData>
  <sheetProtection/>
  <mergeCells count="81">
    <mergeCell ref="C5:E5"/>
    <mergeCell ref="F5:H5"/>
    <mergeCell ref="C6:E6"/>
    <mergeCell ref="F6:H6"/>
    <mergeCell ref="C7:E7"/>
    <mergeCell ref="F7:H7"/>
    <mergeCell ref="C8:E8"/>
    <mergeCell ref="F8:H8"/>
    <mergeCell ref="C9:E9"/>
    <mergeCell ref="F9:H9"/>
    <mergeCell ref="C10:E10"/>
    <mergeCell ref="F10:H10"/>
    <mergeCell ref="F15:H15"/>
    <mergeCell ref="C16:E16"/>
    <mergeCell ref="F16:H16"/>
    <mergeCell ref="C11:E11"/>
    <mergeCell ref="F11:H11"/>
    <mergeCell ref="C12:E12"/>
    <mergeCell ref="F12:H12"/>
    <mergeCell ref="C13:E13"/>
    <mergeCell ref="F13:H13"/>
    <mergeCell ref="I12:K12"/>
    <mergeCell ref="C17:E17"/>
    <mergeCell ref="F17:H17"/>
    <mergeCell ref="C19:E19"/>
    <mergeCell ref="F19:H19"/>
    <mergeCell ref="C20:E20"/>
    <mergeCell ref="F20:H20"/>
    <mergeCell ref="C14:E14"/>
    <mergeCell ref="F14:H14"/>
    <mergeCell ref="C15:E15"/>
    <mergeCell ref="I19:K19"/>
    <mergeCell ref="C21:E21"/>
    <mergeCell ref="F21:H21"/>
    <mergeCell ref="I5:K5"/>
    <mergeCell ref="I6:K6"/>
    <mergeCell ref="I7:K7"/>
    <mergeCell ref="I8:K8"/>
    <mergeCell ref="I9:K9"/>
    <mergeCell ref="I10:K10"/>
    <mergeCell ref="I11:K11"/>
    <mergeCell ref="I21:K21"/>
    <mergeCell ref="L5:N5"/>
    <mergeCell ref="L6:N6"/>
    <mergeCell ref="L7:N7"/>
    <mergeCell ref="L8:N8"/>
    <mergeCell ref="L9:N9"/>
    <mergeCell ref="L10:N10"/>
    <mergeCell ref="L11:N11"/>
    <mergeCell ref="L12:N12"/>
    <mergeCell ref="I13:K13"/>
    <mergeCell ref="L14:N14"/>
    <mergeCell ref="L15:N15"/>
    <mergeCell ref="L16:N16"/>
    <mergeCell ref="L17:N17"/>
    <mergeCell ref="L19:N19"/>
    <mergeCell ref="I20:K20"/>
    <mergeCell ref="I14:K14"/>
    <mergeCell ref="I15:K15"/>
    <mergeCell ref="I16:K16"/>
    <mergeCell ref="I17:K17"/>
    <mergeCell ref="L21:N21"/>
    <mergeCell ref="O5:Q5"/>
    <mergeCell ref="O6:Q6"/>
    <mergeCell ref="O7:Q7"/>
    <mergeCell ref="O8:Q8"/>
    <mergeCell ref="O9:Q9"/>
    <mergeCell ref="O10:Q10"/>
    <mergeCell ref="O11:Q11"/>
    <mergeCell ref="O12:Q12"/>
    <mergeCell ref="L13:N13"/>
    <mergeCell ref="O20:Q20"/>
    <mergeCell ref="O21:Q21"/>
    <mergeCell ref="B2:Q3"/>
    <mergeCell ref="O13:Q13"/>
    <mergeCell ref="O14:Q14"/>
    <mergeCell ref="O15:Q15"/>
    <mergeCell ref="O16:Q16"/>
    <mergeCell ref="O17:Q17"/>
    <mergeCell ref="O19:Q19"/>
    <mergeCell ref="L20:N20"/>
  </mergeCells>
  <printOptions/>
  <pageMargins left="0.31496062992125984" right="0.1968503937007874" top="0.7480314960629921" bottom="0.7480314960629921" header="0.31496062992125984" footer="0.31496062992125984"/>
  <pageSetup horizontalDpi="200" verticalDpi="200" orientation="landscape" scale="95" r:id="rId1"/>
</worksheet>
</file>

<file path=xl/worksheets/sheet10.xml><?xml version="1.0" encoding="utf-8"?>
<worksheet xmlns="http://schemas.openxmlformats.org/spreadsheetml/2006/main" xmlns:r="http://schemas.openxmlformats.org/officeDocument/2006/relationships">
  <dimension ref="B2:O3"/>
  <sheetViews>
    <sheetView showGridLines="0" zoomScalePageLayoutView="0" workbookViewId="0" topLeftCell="A1">
      <selection activeCell="K27" sqref="K27"/>
    </sheetView>
  </sheetViews>
  <sheetFormatPr defaultColWidth="9.140625" defaultRowHeight="15"/>
  <cols>
    <col min="2" max="2" width="2.421875" style="0" customWidth="1"/>
    <col min="3" max="3" width="13.421875" style="0" customWidth="1"/>
    <col min="4" max="4" width="12.140625" style="0" customWidth="1"/>
    <col min="6" max="6" width="11.00390625" style="0" customWidth="1"/>
    <col min="7" max="7" width="40.00390625" style="0" customWidth="1"/>
    <col min="8" max="8" width="9.421875" style="0" customWidth="1"/>
    <col min="9" max="9" width="1.8515625" style="0" customWidth="1"/>
    <col min="12" max="12" width="3.57421875" style="0" customWidth="1"/>
    <col min="13" max="13" width="1.8515625" style="0" customWidth="1"/>
    <col min="14" max="15" width="9.140625" style="0" hidden="1" customWidth="1"/>
  </cols>
  <sheetData>
    <row r="2" spans="2:11" ht="15" customHeight="1">
      <c r="B2" s="237"/>
      <c r="C2" s="405"/>
      <c r="D2" s="405"/>
      <c r="E2" s="405"/>
      <c r="F2" s="405"/>
      <c r="G2" s="405"/>
      <c r="H2" s="405"/>
      <c r="I2" s="405"/>
      <c r="J2" s="405"/>
      <c r="K2" s="405"/>
    </row>
    <row r="3" spans="7:15" ht="15">
      <c r="G3" s="406" t="s">
        <v>154</v>
      </c>
      <c r="H3" s="406"/>
      <c r="I3" s="406"/>
      <c r="J3" s="406"/>
      <c r="K3" s="406"/>
      <c r="L3" s="406"/>
      <c r="M3" s="406"/>
      <c r="N3" s="406"/>
      <c r="O3" s="406"/>
    </row>
  </sheetData>
  <sheetProtection/>
  <mergeCells count="2">
    <mergeCell ref="C2:K2"/>
    <mergeCell ref="G3:O3"/>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1:P57"/>
  <sheetViews>
    <sheetView showGridLines="0" zoomScale="98" zoomScaleNormal="98" zoomScalePageLayoutView="0" workbookViewId="0" topLeftCell="A1">
      <selection activeCell="L10" sqref="L10"/>
    </sheetView>
  </sheetViews>
  <sheetFormatPr defaultColWidth="9.140625" defaultRowHeight="15"/>
  <cols>
    <col min="1" max="1" width="1.7109375" style="0" customWidth="1"/>
    <col min="2" max="2" width="13.7109375" style="0" bestFit="1" customWidth="1"/>
    <col min="10" max="10" width="7.57421875" style="0" customWidth="1"/>
    <col min="11" max="11" width="17.7109375" style="0" bestFit="1" customWidth="1"/>
    <col min="12" max="13" width="18.28125" style="0" bestFit="1" customWidth="1"/>
    <col min="14" max="14" width="15.7109375" style="0" customWidth="1"/>
  </cols>
  <sheetData>
    <row r="1" spans="2:14" ht="15">
      <c r="B1" s="24"/>
      <c r="C1" s="25"/>
      <c r="D1" s="25"/>
      <c r="E1" s="25"/>
      <c r="F1" s="25"/>
      <c r="L1" s="26"/>
      <c r="M1" s="26"/>
      <c r="N1" s="26"/>
    </row>
    <row r="2" spans="12:14" ht="27.75" customHeight="1">
      <c r="L2" s="26"/>
      <c r="M2" s="26"/>
      <c r="N2" s="26"/>
    </row>
    <row r="3" spans="12:14" ht="11.25" customHeight="1">
      <c r="L3" s="26"/>
      <c r="M3" s="26"/>
      <c r="N3" s="27"/>
    </row>
    <row r="4" spans="12:14" ht="15">
      <c r="L4" s="26"/>
      <c r="M4" s="26"/>
      <c r="N4" s="26"/>
    </row>
    <row r="5" spans="12:14" ht="15">
      <c r="L5" s="25"/>
      <c r="M5" s="25"/>
      <c r="N5" s="25"/>
    </row>
    <row r="6" spans="12:14" ht="15">
      <c r="L6" s="25"/>
      <c r="M6" s="25"/>
      <c r="N6" s="25"/>
    </row>
    <row r="7" spans="12:14" ht="15">
      <c r="L7" s="25"/>
      <c r="M7" s="25"/>
      <c r="N7" s="27"/>
    </row>
    <row r="8" spans="11:14" ht="15">
      <c r="K8" s="25"/>
      <c r="L8" s="25"/>
      <c r="M8" s="25"/>
      <c r="N8" s="25"/>
    </row>
    <row r="9" spans="11:14" ht="15">
      <c r="K9" s="25"/>
      <c r="L9" s="25"/>
      <c r="M9" s="25"/>
      <c r="N9" s="25"/>
    </row>
    <row r="10" spans="11:14" ht="15">
      <c r="K10" s="25"/>
      <c r="L10" s="25"/>
      <c r="M10" s="28"/>
      <c r="N10" s="25"/>
    </row>
    <row r="19" ht="19.5" customHeight="1"/>
    <row r="22" spans="11:14" ht="15">
      <c r="K22" s="25"/>
      <c r="L22" s="25"/>
      <c r="M22" s="25"/>
      <c r="N22" s="25"/>
    </row>
    <row r="23" spans="11:14" ht="15">
      <c r="K23" s="25"/>
      <c r="L23" s="25"/>
      <c r="M23" s="25"/>
      <c r="N23" s="25"/>
    </row>
    <row r="24" spans="11:14" ht="15">
      <c r="K24" s="25"/>
      <c r="L24" s="25"/>
      <c r="M24" s="28"/>
      <c r="N24" s="25"/>
    </row>
    <row r="25" spans="11:14" ht="15">
      <c r="K25" s="25"/>
      <c r="L25" s="25"/>
      <c r="M25" s="28"/>
      <c r="N25" s="25"/>
    </row>
    <row r="26" spans="11:14" ht="15">
      <c r="K26" s="29"/>
      <c r="L26" s="25"/>
      <c r="M26" s="25"/>
      <c r="N26" s="25"/>
    </row>
    <row r="27" spans="11:14" ht="15">
      <c r="K27" s="25"/>
      <c r="L27" s="25"/>
      <c r="M27" s="25"/>
      <c r="N27" s="29"/>
    </row>
    <row r="28" spans="11:14" ht="15">
      <c r="K28" s="25"/>
      <c r="L28" s="25"/>
      <c r="M28" s="25"/>
      <c r="N28" s="25"/>
    </row>
    <row r="29" spans="11:14" ht="15">
      <c r="K29" s="25"/>
      <c r="L29" s="25"/>
      <c r="M29" s="25"/>
      <c r="N29" s="25"/>
    </row>
    <row r="30" spans="11:16" ht="15">
      <c r="K30" s="25"/>
      <c r="L30" s="25"/>
      <c r="M30" s="25"/>
      <c r="N30" s="25"/>
      <c r="O30" s="25"/>
      <c r="P30" s="25"/>
    </row>
    <row r="31" spans="11:16" ht="15">
      <c r="K31" s="25"/>
      <c r="L31" s="25"/>
      <c r="M31" s="25"/>
      <c r="N31" s="25"/>
      <c r="O31" s="25"/>
      <c r="P31" s="25"/>
    </row>
    <row r="32" spans="11:16" ht="15">
      <c r="K32" s="25"/>
      <c r="L32" s="25"/>
      <c r="M32" s="25"/>
      <c r="N32" s="25"/>
      <c r="O32" s="25"/>
      <c r="P32" s="25"/>
    </row>
    <row r="33" spans="11:16" ht="15">
      <c r="K33" s="25"/>
      <c r="L33" s="25"/>
      <c r="M33" s="25"/>
      <c r="N33" s="25"/>
      <c r="O33" s="25"/>
      <c r="P33" s="25"/>
    </row>
    <row r="34" spans="11:16" ht="15">
      <c r="K34" s="25"/>
      <c r="L34" s="25"/>
      <c r="M34" s="25"/>
      <c r="N34" s="25"/>
      <c r="O34" s="25"/>
      <c r="P34" s="25"/>
    </row>
    <row r="35" spans="11:16" ht="15">
      <c r="K35" s="25"/>
      <c r="L35" s="25"/>
      <c r="M35" s="25"/>
      <c r="N35" s="25"/>
      <c r="O35" s="25"/>
      <c r="P35" s="25"/>
    </row>
    <row r="36" spans="11:16" ht="15">
      <c r="K36" s="25"/>
      <c r="L36" s="25"/>
      <c r="M36" s="25"/>
      <c r="N36" s="25"/>
      <c r="O36" s="25"/>
      <c r="P36" s="25"/>
    </row>
    <row r="37" spans="11:16" ht="15">
      <c r="K37" s="25"/>
      <c r="L37" s="25"/>
      <c r="M37" s="25"/>
      <c r="N37" s="25"/>
      <c r="O37" s="25"/>
      <c r="P37" s="25"/>
    </row>
    <row r="38" spans="11:16" ht="15">
      <c r="K38" s="25"/>
      <c r="L38" s="25"/>
      <c r="M38" s="25"/>
      <c r="N38" s="25"/>
      <c r="O38" s="25"/>
      <c r="P38" s="25"/>
    </row>
    <row r="39" spans="11:16" ht="15">
      <c r="K39" s="25"/>
      <c r="L39" s="25"/>
      <c r="M39" s="25"/>
      <c r="N39" s="25"/>
      <c r="O39" s="25"/>
      <c r="P39" s="25"/>
    </row>
    <row r="40" spans="11:16" ht="15">
      <c r="K40" s="25"/>
      <c r="L40" s="25"/>
      <c r="M40" s="25"/>
      <c r="N40" s="25"/>
      <c r="O40" s="25"/>
      <c r="P40" s="25"/>
    </row>
    <row r="41" spans="11:16" ht="15">
      <c r="K41" s="25"/>
      <c r="L41" s="25"/>
      <c r="M41" s="25"/>
      <c r="N41" s="25"/>
      <c r="O41" s="25"/>
      <c r="P41" s="25"/>
    </row>
    <row r="42" spans="11:16" ht="15">
      <c r="K42" s="25"/>
      <c r="L42" s="25"/>
      <c r="M42" s="25"/>
      <c r="N42" s="25"/>
      <c r="O42" s="25"/>
      <c r="P42" s="25"/>
    </row>
    <row r="43" spans="11:16" ht="15">
      <c r="K43" s="25"/>
      <c r="L43" s="25"/>
      <c r="M43" s="25"/>
      <c r="N43" s="25"/>
      <c r="O43" s="25"/>
      <c r="P43" s="25"/>
    </row>
    <row r="44" spans="15:16" ht="15">
      <c r="O44" s="25"/>
      <c r="P44" s="25"/>
    </row>
    <row r="45" spans="15:16" ht="15">
      <c r="O45" s="25"/>
      <c r="P45" s="25"/>
    </row>
    <row r="46" spans="15:16" ht="15">
      <c r="O46" s="25"/>
      <c r="P46" s="25"/>
    </row>
    <row r="47" spans="15:16" ht="15">
      <c r="O47" s="25"/>
      <c r="P47" s="25"/>
    </row>
    <row r="48" spans="15:16" ht="15">
      <c r="O48" s="25"/>
      <c r="P48" s="25"/>
    </row>
    <row r="49" spans="15:16" ht="15">
      <c r="O49" s="25"/>
      <c r="P49" s="25"/>
    </row>
    <row r="50" spans="15:16" ht="15">
      <c r="O50" s="25"/>
      <c r="P50" s="25"/>
    </row>
    <row r="51" spans="15:16" ht="15">
      <c r="O51" s="25"/>
      <c r="P51" s="25"/>
    </row>
    <row r="52" spans="15:16" ht="15">
      <c r="O52" s="25"/>
      <c r="P52" s="25"/>
    </row>
    <row r="53" spans="15:16" ht="15">
      <c r="O53" s="25"/>
      <c r="P53" s="25"/>
    </row>
    <row r="54" spans="15:16" ht="15">
      <c r="O54" s="25"/>
      <c r="P54" s="25"/>
    </row>
    <row r="55" spans="15:16" ht="15">
      <c r="O55" s="25"/>
      <c r="P55" s="25"/>
    </row>
    <row r="56" spans="15:16" ht="15">
      <c r="O56" s="25"/>
      <c r="P56" s="25"/>
    </row>
    <row r="57" spans="15:16" ht="15">
      <c r="O57" s="25"/>
      <c r="P57" s="25"/>
    </row>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27:J34"/>
  <sheetViews>
    <sheetView showGridLines="0" zoomScalePageLayoutView="0" workbookViewId="0" topLeftCell="A4">
      <selection activeCell="D8" sqref="D8"/>
    </sheetView>
  </sheetViews>
  <sheetFormatPr defaultColWidth="9.140625" defaultRowHeight="15"/>
  <cols>
    <col min="14" max="14" width="10.7109375" style="0" customWidth="1"/>
  </cols>
  <sheetData>
    <row r="27" spans="1:10" ht="15">
      <c r="A27" s="30"/>
      <c r="B27" s="30"/>
      <c r="C27" s="30"/>
      <c r="D27" s="30"/>
      <c r="E27" s="30"/>
      <c r="F27" s="30"/>
      <c r="G27" s="30"/>
      <c r="H27" s="30"/>
      <c r="I27" s="30"/>
      <c r="J27" s="30"/>
    </row>
    <row r="28" spans="1:10" ht="15">
      <c r="A28" s="30"/>
      <c r="B28" s="30"/>
      <c r="C28" s="30"/>
      <c r="D28" s="30"/>
      <c r="E28" s="30"/>
      <c r="F28" s="30"/>
      <c r="G28" s="30"/>
      <c r="H28" s="30"/>
      <c r="I28" s="30"/>
      <c r="J28" s="30"/>
    </row>
    <row r="29" spans="1:10" ht="15">
      <c r="A29" s="30"/>
      <c r="B29" s="30"/>
      <c r="C29" s="30"/>
      <c r="D29" s="30"/>
      <c r="E29" s="30"/>
      <c r="F29" s="30"/>
      <c r="G29" s="30"/>
      <c r="H29" s="30"/>
      <c r="I29" s="30"/>
      <c r="J29" s="30"/>
    </row>
    <row r="30" spans="1:10" ht="15">
      <c r="A30" s="30"/>
      <c r="B30" s="30"/>
      <c r="C30" s="30"/>
      <c r="D30" s="30"/>
      <c r="E30" s="30"/>
      <c r="F30" s="30"/>
      <c r="G30" s="30"/>
      <c r="H30" s="30"/>
      <c r="I30" s="30"/>
      <c r="J30" s="30"/>
    </row>
    <row r="33" ht="15">
      <c r="B33" s="31"/>
    </row>
    <row r="34" ht="15">
      <c r="B34" s="31"/>
    </row>
  </sheetData>
  <sheetProtection/>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sheetPr>
    <pageSetUpPr fitToPage="1"/>
  </sheetPr>
  <dimension ref="A1:A1"/>
  <sheetViews>
    <sheetView showGridLines="0" zoomScalePageLayoutView="0" workbookViewId="0" topLeftCell="D4">
      <selection activeCell="D11" sqref="D11"/>
    </sheetView>
  </sheetViews>
  <sheetFormatPr defaultColWidth="9.140625" defaultRowHeight="15"/>
  <cols>
    <col min="1" max="1" width="11.140625" style="0" customWidth="1"/>
    <col min="6" max="6" width="3.00390625" style="0" customWidth="1"/>
    <col min="11" max="11" width="7.28125" style="0" customWidth="1"/>
    <col min="18" max="18" width="10.140625" style="0"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97" r:id="rId2"/>
  <drawing r:id="rId1"/>
</worksheet>
</file>

<file path=xl/worksheets/sheet14.xml><?xml version="1.0" encoding="utf-8"?>
<worksheet xmlns="http://schemas.openxmlformats.org/spreadsheetml/2006/main" xmlns:r="http://schemas.openxmlformats.org/officeDocument/2006/relationships">
  <dimension ref="A1:A1"/>
  <sheetViews>
    <sheetView showGridLines="0" tabSelected="1" zoomScalePageLayoutView="0" workbookViewId="0" topLeftCell="A1">
      <selection activeCell="S19" sqref="S19"/>
    </sheetView>
  </sheetViews>
  <sheetFormatPr defaultColWidth="9.140625" defaultRowHeight="15"/>
  <cols>
    <col min="2" max="2" width="3.00390625" style="0" customWidth="1"/>
    <col min="18" max="18" width="9.57421875" style="0" customWidth="1"/>
  </cols>
  <sheetData/>
  <sheetProtection/>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N4" sqref="N4"/>
    </sheetView>
  </sheetViews>
  <sheetFormatPr defaultColWidth="9.140625" defaultRowHeight="15"/>
  <cols>
    <col min="1" max="1" width="2.140625" style="0" customWidth="1"/>
    <col min="2" max="2" width="8.421875" style="0" customWidth="1"/>
    <col min="12" max="12" width="7.8515625" style="0" customWidth="1"/>
    <col min="13" max="13" width="3.00390625" style="0" customWidth="1"/>
  </cols>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pageSetUpPr fitToPage="1"/>
  </sheetPr>
  <dimension ref="A1:E47"/>
  <sheetViews>
    <sheetView showGridLines="0" zoomScalePageLayoutView="0" workbookViewId="0" topLeftCell="A1">
      <selection activeCell="I15" sqref="I15"/>
    </sheetView>
  </sheetViews>
  <sheetFormatPr defaultColWidth="9.140625" defaultRowHeight="15"/>
  <cols>
    <col min="1" max="1" width="15.28125" style="0" customWidth="1"/>
    <col min="2" max="2" width="42.28125" style="0" customWidth="1"/>
    <col min="3" max="3" width="15.8515625" style="0" customWidth="1"/>
    <col min="4" max="4" width="22.7109375" style="0" customWidth="1"/>
    <col min="5" max="5" width="19.57421875" style="0" customWidth="1"/>
  </cols>
  <sheetData>
    <row r="1" spans="1:5" ht="18">
      <c r="A1" s="407" t="s">
        <v>95</v>
      </c>
      <c r="B1" s="407"/>
      <c r="C1" s="407"/>
      <c r="D1" s="407"/>
      <c r="E1" s="407"/>
    </row>
    <row r="2" spans="1:5" ht="15">
      <c r="A2" s="415" t="s">
        <v>96</v>
      </c>
      <c r="B2" s="415"/>
      <c r="C2" s="415"/>
      <c r="D2" s="415"/>
      <c r="E2" s="415"/>
    </row>
    <row r="3" spans="1:5" ht="15">
      <c r="A3" s="415" t="s">
        <v>97</v>
      </c>
      <c r="B3" s="415"/>
      <c r="C3" s="415"/>
      <c r="D3" s="415"/>
      <c r="E3" s="415"/>
    </row>
    <row r="4" ht="15.75" thickBot="1"/>
    <row r="5" spans="1:5" ht="32.25" thickBot="1">
      <c r="A5" s="54" t="s">
        <v>98</v>
      </c>
      <c r="B5" s="55" t="s">
        <v>99</v>
      </c>
      <c r="C5" s="55" t="s">
        <v>100</v>
      </c>
      <c r="D5" s="55" t="s">
        <v>101</v>
      </c>
      <c r="E5" s="56" t="s">
        <v>102</v>
      </c>
    </row>
    <row r="6" spans="1:5" ht="16.5" thickBot="1">
      <c r="A6" s="408" t="s">
        <v>166</v>
      </c>
      <c r="B6" s="409"/>
      <c r="C6" s="409"/>
      <c r="D6" s="409"/>
      <c r="E6" s="410"/>
    </row>
    <row r="7" spans="1:5" ht="18" customHeight="1">
      <c r="A7" s="206" t="s">
        <v>20</v>
      </c>
      <c r="B7" s="32" t="s">
        <v>103</v>
      </c>
      <c r="C7" s="33" t="s">
        <v>21</v>
      </c>
      <c r="D7" s="207" t="s">
        <v>104</v>
      </c>
      <c r="E7" s="208" t="s">
        <v>105</v>
      </c>
    </row>
    <row r="8" spans="1:5" ht="25.5" customHeight="1">
      <c r="A8" s="209" t="s">
        <v>22</v>
      </c>
      <c r="B8" s="34" t="s">
        <v>106</v>
      </c>
      <c r="C8" s="35" t="s">
        <v>23</v>
      </c>
      <c r="D8" s="210" t="s">
        <v>105</v>
      </c>
      <c r="E8" s="211" t="s">
        <v>105</v>
      </c>
    </row>
    <row r="9" spans="1:5" ht="25.5" customHeight="1">
      <c r="A9" s="209" t="s">
        <v>24</v>
      </c>
      <c r="B9" s="34" t="s">
        <v>107</v>
      </c>
      <c r="C9" s="35" t="s">
        <v>25</v>
      </c>
      <c r="D9" s="210" t="s">
        <v>104</v>
      </c>
      <c r="E9" s="211" t="s">
        <v>105</v>
      </c>
    </row>
    <row r="10" spans="1:5" ht="25.5" customHeight="1">
      <c r="A10" s="209" t="s">
        <v>26</v>
      </c>
      <c r="B10" s="34" t="s">
        <v>108</v>
      </c>
      <c r="C10" s="35" t="s">
        <v>27</v>
      </c>
      <c r="D10" s="210" t="s">
        <v>105</v>
      </c>
      <c r="E10" s="211" t="s">
        <v>105</v>
      </c>
    </row>
    <row r="11" spans="1:5" ht="25.5" customHeight="1">
      <c r="A11" s="209" t="s">
        <v>28</v>
      </c>
      <c r="B11" s="34" t="s">
        <v>109</v>
      </c>
      <c r="C11" s="35" t="s">
        <v>29</v>
      </c>
      <c r="D11" s="210" t="s">
        <v>105</v>
      </c>
      <c r="E11" s="211" t="s">
        <v>105</v>
      </c>
    </row>
    <row r="12" spans="1:5" ht="25.5" customHeight="1">
      <c r="A12" s="209" t="s">
        <v>30</v>
      </c>
      <c r="B12" s="34" t="s">
        <v>110</v>
      </c>
      <c r="C12" s="35" t="s">
        <v>31</v>
      </c>
      <c r="D12" s="212" t="s">
        <v>104</v>
      </c>
      <c r="E12" s="213" t="s">
        <v>105</v>
      </c>
    </row>
    <row r="13" spans="1:5" ht="25.5" customHeight="1">
      <c r="A13" s="209" t="s">
        <v>32</v>
      </c>
      <c r="B13" s="34" t="s">
        <v>111</v>
      </c>
      <c r="C13" s="35" t="s">
        <v>33</v>
      </c>
      <c r="D13" s="210" t="s">
        <v>105</v>
      </c>
      <c r="E13" s="211" t="s">
        <v>105</v>
      </c>
    </row>
    <row r="14" spans="1:5" ht="25.5" customHeight="1">
      <c r="A14" s="209" t="s">
        <v>34</v>
      </c>
      <c r="B14" s="34" t="s">
        <v>112</v>
      </c>
      <c r="C14" s="35" t="s">
        <v>35</v>
      </c>
      <c r="D14" s="210" t="s">
        <v>104</v>
      </c>
      <c r="E14" s="211" t="s">
        <v>105</v>
      </c>
    </row>
    <row r="15" spans="1:5" ht="25.5" customHeight="1">
      <c r="A15" s="209" t="s">
        <v>36</v>
      </c>
      <c r="B15" s="34" t="s">
        <v>239</v>
      </c>
      <c r="C15" s="35" t="s">
        <v>37</v>
      </c>
      <c r="D15" s="210" t="s">
        <v>104</v>
      </c>
      <c r="E15" s="211" t="s">
        <v>105</v>
      </c>
    </row>
    <row r="16" spans="1:5" ht="25.5" customHeight="1">
      <c r="A16" s="209" t="s">
        <v>38</v>
      </c>
      <c r="B16" s="34" t="s">
        <v>113</v>
      </c>
      <c r="C16" s="36" t="s">
        <v>39</v>
      </c>
      <c r="D16" s="210" t="s">
        <v>104</v>
      </c>
      <c r="E16" s="211" t="s">
        <v>105</v>
      </c>
    </row>
    <row r="17" spans="1:5" ht="25.5" customHeight="1">
      <c r="A17" s="209" t="s">
        <v>40</v>
      </c>
      <c r="B17" s="34" t="s">
        <v>208</v>
      </c>
      <c r="C17" s="35" t="s">
        <v>41</v>
      </c>
      <c r="D17" s="210" t="s">
        <v>105</v>
      </c>
      <c r="E17" s="211" t="s">
        <v>105</v>
      </c>
    </row>
    <row r="18" spans="1:5" ht="25.5" customHeight="1">
      <c r="A18" s="209" t="s">
        <v>42</v>
      </c>
      <c r="B18" s="34" t="s">
        <v>114</v>
      </c>
      <c r="C18" s="35" t="s">
        <v>43</v>
      </c>
      <c r="D18" s="210" t="s">
        <v>104</v>
      </c>
      <c r="E18" s="211" t="s">
        <v>104</v>
      </c>
    </row>
    <row r="19" spans="1:5" ht="25.5" customHeight="1">
      <c r="A19" s="209" t="s">
        <v>44</v>
      </c>
      <c r="B19" s="34" t="s">
        <v>115</v>
      </c>
      <c r="C19" s="35" t="s">
        <v>45</v>
      </c>
      <c r="D19" s="210" t="s">
        <v>104</v>
      </c>
      <c r="E19" s="211" t="s">
        <v>105</v>
      </c>
    </row>
    <row r="20" spans="1:5" ht="25.5" customHeight="1">
      <c r="A20" s="209" t="s">
        <v>46</v>
      </c>
      <c r="B20" s="34" t="s">
        <v>116</v>
      </c>
      <c r="C20" s="35" t="s">
        <v>47</v>
      </c>
      <c r="D20" s="210" t="s">
        <v>104</v>
      </c>
      <c r="E20" s="211" t="s">
        <v>105</v>
      </c>
    </row>
    <row r="21" spans="1:5" ht="25.5" customHeight="1">
      <c r="A21" s="209" t="s">
        <v>48</v>
      </c>
      <c r="B21" s="34" t="s">
        <v>117</v>
      </c>
      <c r="C21" s="35" t="s">
        <v>49</v>
      </c>
      <c r="D21" s="210" t="s">
        <v>104</v>
      </c>
      <c r="E21" s="211" t="s">
        <v>105</v>
      </c>
    </row>
    <row r="22" spans="1:5" ht="25.5" customHeight="1">
      <c r="A22" s="209" t="s">
        <v>50</v>
      </c>
      <c r="B22" s="34" t="s">
        <v>118</v>
      </c>
      <c r="C22" s="35" t="s">
        <v>51</v>
      </c>
      <c r="D22" s="210" t="s">
        <v>105</v>
      </c>
      <c r="E22" s="211" t="s">
        <v>105</v>
      </c>
    </row>
    <row r="23" spans="1:5" ht="25.5" customHeight="1">
      <c r="A23" s="209" t="s">
        <v>52</v>
      </c>
      <c r="B23" s="34" t="s">
        <v>119</v>
      </c>
      <c r="C23" s="37" t="s">
        <v>53</v>
      </c>
      <c r="D23" s="212" t="s">
        <v>104</v>
      </c>
      <c r="E23" s="211" t="s">
        <v>105</v>
      </c>
    </row>
    <row r="24" spans="1:5" ht="25.5" customHeight="1">
      <c r="A24" s="209" t="s">
        <v>54</v>
      </c>
      <c r="B24" s="34" t="s">
        <v>120</v>
      </c>
      <c r="C24" s="35" t="s">
        <v>55</v>
      </c>
      <c r="D24" s="210" t="s">
        <v>105</v>
      </c>
      <c r="E24" s="211" t="s">
        <v>105</v>
      </c>
    </row>
    <row r="25" spans="1:5" ht="25.5" customHeight="1">
      <c r="A25" s="209" t="s">
        <v>56</v>
      </c>
      <c r="B25" s="34" t="s">
        <v>121</v>
      </c>
      <c r="C25" s="35" t="s">
        <v>57</v>
      </c>
      <c r="D25" s="210" t="s">
        <v>105</v>
      </c>
      <c r="E25" s="211" t="s">
        <v>105</v>
      </c>
    </row>
    <row r="26" spans="1:5" ht="25.5" customHeight="1">
      <c r="A26" s="209" t="s">
        <v>58</v>
      </c>
      <c r="B26" s="38" t="s">
        <v>122</v>
      </c>
      <c r="C26" s="35" t="s">
        <v>59</v>
      </c>
      <c r="D26" s="210" t="s">
        <v>105</v>
      </c>
      <c r="E26" s="211" t="s">
        <v>105</v>
      </c>
    </row>
    <row r="27" spans="1:5" ht="25.5" customHeight="1" thickBot="1">
      <c r="A27" s="214" t="s">
        <v>60</v>
      </c>
      <c r="B27" s="38" t="s">
        <v>123</v>
      </c>
      <c r="C27" s="39" t="s">
        <v>61</v>
      </c>
      <c r="D27" s="215" t="s">
        <v>104</v>
      </c>
      <c r="E27" s="216" t="s">
        <v>104</v>
      </c>
    </row>
    <row r="28" spans="1:5" ht="25.5" customHeight="1" thickBot="1">
      <c r="A28" s="411" t="s">
        <v>124</v>
      </c>
      <c r="B28" s="412"/>
      <c r="C28" s="412"/>
      <c r="D28" s="412"/>
      <c r="E28" s="413"/>
    </row>
    <row r="29" spans="1:5" ht="25.5" customHeight="1">
      <c r="A29" s="217" t="s">
        <v>62</v>
      </c>
      <c r="B29" s="218" t="s">
        <v>125</v>
      </c>
      <c r="C29" s="219" t="s">
        <v>63</v>
      </c>
      <c r="D29" s="220" t="s">
        <v>104</v>
      </c>
      <c r="E29" s="221" t="s">
        <v>105</v>
      </c>
    </row>
    <row r="30" spans="1:5" ht="25.5" customHeight="1" thickBot="1">
      <c r="A30" s="222" t="s">
        <v>148</v>
      </c>
      <c r="B30" s="223" t="s">
        <v>149</v>
      </c>
      <c r="C30" s="224" t="s">
        <v>150</v>
      </c>
      <c r="D30" s="224" t="s">
        <v>104</v>
      </c>
      <c r="E30" s="225" t="s">
        <v>105</v>
      </c>
    </row>
    <row r="31" spans="1:5" ht="25.5" customHeight="1" thickBot="1">
      <c r="A31" s="40" t="s">
        <v>151</v>
      </c>
      <c r="B31" s="226"/>
      <c r="C31" s="226"/>
      <c r="D31" s="227"/>
      <c r="E31" s="228"/>
    </row>
    <row r="32" spans="1:5" ht="18" customHeight="1" thickBot="1">
      <c r="A32" s="229" t="s">
        <v>64</v>
      </c>
      <c r="B32" s="230" t="s">
        <v>126</v>
      </c>
      <c r="C32" s="231" t="s">
        <v>65</v>
      </c>
      <c r="D32" s="231" t="s">
        <v>104</v>
      </c>
      <c r="E32" s="232" t="s">
        <v>104</v>
      </c>
    </row>
    <row r="33" spans="1:5" ht="25.5" customHeight="1">
      <c r="A33" s="414"/>
      <c r="B33" s="414"/>
      <c r="C33" s="414"/>
      <c r="D33" s="414"/>
      <c r="E33" s="414"/>
    </row>
    <row r="34" ht="26.25" customHeight="1">
      <c r="A34" s="31" t="s">
        <v>245</v>
      </c>
    </row>
    <row r="35" ht="15.75" customHeight="1">
      <c r="A35" s="31"/>
    </row>
    <row r="36" ht="16.5" customHeight="1">
      <c r="A36" s="233"/>
    </row>
    <row r="37" ht="15">
      <c r="A37" s="233"/>
    </row>
    <row r="38" ht="15">
      <c r="A38" s="233"/>
    </row>
    <row r="39" ht="15">
      <c r="A39" s="233"/>
    </row>
    <row r="40" ht="15">
      <c r="A40" s="233"/>
    </row>
    <row r="41" ht="15">
      <c r="A41" s="233"/>
    </row>
    <row r="42" ht="15">
      <c r="A42" s="233"/>
    </row>
    <row r="43" ht="15">
      <c r="A43" s="233"/>
    </row>
    <row r="44" ht="15">
      <c r="A44" s="233"/>
    </row>
    <row r="45" ht="15">
      <c r="A45" s="233"/>
    </row>
    <row r="46" ht="15">
      <c r="A46" s="233"/>
    </row>
    <row r="47" ht="15">
      <c r="A47" s="233"/>
    </row>
  </sheetData>
  <sheetProtection/>
  <mergeCells count="6">
    <mergeCell ref="A1:E1"/>
    <mergeCell ref="A6:E6"/>
    <mergeCell ref="A28:E28"/>
    <mergeCell ref="A33:E33"/>
    <mergeCell ref="A2:E2"/>
    <mergeCell ref="A3:E3"/>
  </mergeCells>
  <printOptions/>
  <pageMargins left="0.75" right="0.19" top="0.17" bottom="0.21" header="0.18" footer="0.21"/>
  <pageSetup fitToHeight="1" fitToWidth="1" horizontalDpi="600" verticalDpi="600" orientation="portrait" paperSize="9" scale="85" r:id="rId1"/>
  <ignoredErrors>
    <ignoredError sqref="A7:A27 A29:A30 A32" numberStoredAsText="1"/>
  </ignoredErrors>
</worksheet>
</file>

<file path=xl/worksheets/sheet2.xml><?xml version="1.0" encoding="utf-8"?>
<worksheet xmlns="http://schemas.openxmlformats.org/spreadsheetml/2006/main" xmlns:r="http://schemas.openxmlformats.org/officeDocument/2006/relationships">
  <dimension ref="A2:E19"/>
  <sheetViews>
    <sheetView zoomScalePageLayoutView="0" workbookViewId="0" topLeftCell="A1">
      <selection activeCell="I22" sqref="I22"/>
    </sheetView>
  </sheetViews>
  <sheetFormatPr defaultColWidth="9.140625" defaultRowHeight="15"/>
  <cols>
    <col min="1" max="1" width="20.140625" style="1" customWidth="1"/>
    <col min="2" max="2" width="19.00390625" style="1" customWidth="1"/>
    <col min="3" max="3" width="25.8515625" style="1" customWidth="1"/>
    <col min="4" max="4" width="27.8515625" style="1" customWidth="1"/>
    <col min="5" max="5" width="23.57421875" style="1" customWidth="1"/>
    <col min="6" max="16384" width="9.140625" style="1" customWidth="1"/>
  </cols>
  <sheetData>
    <row r="2" spans="1:5" ht="15">
      <c r="A2" s="365" t="s">
        <v>66</v>
      </c>
      <c r="B2" s="365"/>
      <c r="C2" s="365"/>
      <c r="D2" s="365"/>
      <c r="E2" s="365"/>
    </row>
    <row r="3" spans="1:5" ht="15">
      <c r="A3" s="14" t="s">
        <v>1</v>
      </c>
      <c r="B3" s="14"/>
      <c r="C3" s="14"/>
      <c r="D3" s="15"/>
      <c r="E3" s="2" t="s">
        <v>67</v>
      </c>
    </row>
    <row r="4" spans="1:5" ht="15">
      <c r="A4" s="366" t="s">
        <v>68</v>
      </c>
      <c r="B4" s="367" t="s">
        <v>69</v>
      </c>
      <c r="C4" s="368"/>
      <c r="D4" s="3" t="s">
        <v>69</v>
      </c>
      <c r="E4" s="369" t="s">
        <v>70</v>
      </c>
    </row>
    <row r="5" spans="1:5" ht="15">
      <c r="A5" s="366"/>
      <c r="B5" s="370" t="s">
        <v>71</v>
      </c>
      <c r="C5" s="371"/>
      <c r="D5" s="4" t="s">
        <v>72</v>
      </c>
      <c r="E5" s="369"/>
    </row>
    <row r="6" spans="1:5" ht="15">
      <c r="A6" s="366"/>
      <c r="B6" s="16" t="s">
        <v>73</v>
      </c>
      <c r="C6" s="16" t="s">
        <v>74</v>
      </c>
      <c r="D6" s="4"/>
      <c r="E6" s="369"/>
    </row>
    <row r="7" spans="1:5" ht="15">
      <c r="A7" s="366"/>
      <c r="B7" s="13"/>
      <c r="C7" s="13" t="s">
        <v>75</v>
      </c>
      <c r="D7" s="5"/>
      <c r="E7" s="369"/>
    </row>
    <row r="8" spans="1:5" ht="15">
      <c r="A8" s="51">
        <v>2011</v>
      </c>
      <c r="B8" s="179">
        <v>4220461.1259</v>
      </c>
      <c r="C8" s="179">
        <v>0</v>
      </c>
      <c r="D8" s="179">
        <v>252515.42373</v>
      </c>
      <c r="E8" s="180">
        <f aca="true" t="shared" si="0" ref="E8:E14">B8+D8</f>
        <v>4472976.54963</v>
      </c>
    </row>
    <row r="9" spans="1:5" ht="15">
      <c r="A9" s="51">
        <v>2012</v>
      </c>
      <c r="B9" s="179">
        <v>4763355</v>
      </c>
      <c r="C9" s="179">
        <v>0</v>
      </c>
      <c r="D9" s="179">
        <v>217621</v>
      </c>
      <c r="E9" s="180">
        <f t="shared" si="0"/>
        <v>4980976</v>
      </c>
    </row>
    <row r="10" spans="1:5" ht="15">
      <c r="A10" s="51">
        <v>2013</v>
      </c>
      <c r="B10" s="52">
        <v>6108194.86445</v>
      </c>
      <c r="C10" s="179">
        <v>0</v>
      </c>
      <c r="D10" s="52">
        <v>181454.4432</v>
      </c>
      <c r="E10" s="180">
        <f t="shared" si="0"/>
        <v>6289649.30765</v>
      </c>
    </row>
    <row r="11" spans="1:5" ht="15">
      <c r="A11" s="51">
        <v>2014</v>
      </c>
      <c r="B11" s="52">
        <v>8091944.20345</v>
      </c>
      <c r="C11" s="179">
        <v>0</v>
      </c>
      <c r="D11" s="52">
        <v>159809.74699</v>
      </c>
      <c r="E11" s="180">
        <f t="shared" si="0"/>
        <v>8251753.95044</v>
      </c>
    </row>
    <row r="12" spans="1:5" ht="15">
      <c r="A12" s="51">
        <v>2015</v>
      </c>
      <c r="B12" s="52">
        <v>7148729.29045</v>
      </c>
      <c r="C12" s="179">
        <v>0</v>
      </c>
      <c r="D12" s="52">
        <v>134553.61549</v>
      </c>
      <c r="E12" s="180">
        <f t="shared" si="0"/>
        <v>7283282.90594</v>
      </c>
    </row>
    <row r="13" spans="1:5" ht="15">
      <c r="A13" s="51">
        <v>2016</v>
      </c>
      <c r="B13" s="52">
        <v>6621983.36115</v>
      </c>
      <c r="C13" s="179">
        <v>0</v>
      </c>
      <c r="D13" s="52">
        <v>102581.96979</v>
      </c>
      <c r="E13" s="180">
        <f t="shared" si="0"/>
        <v>6724565.330940001</v>
      </c>
    </row>
    <row r="14" spans="1:5" ht="15">
      <c r="A14" s="51">
        <v>2017</v>
      </c>
      <c r="B14" s="52">
        <v>6647731.05315</v>
      </c>
      <c r="C14" s="179">
        <v>0</v>
      </c>
      <c r="D14" s="52">
        <v>63907.6349</v>
      </c>
      <c r="E14" s="180">
        <f t="shared" si="0"/>
        <v>6711638.68805</v>
      </c>
    </row>
    <row r="15" spans="1:5" ht="15">
      <c r="A15" s="51">
        <v>2018</v>
      </c>
      <c r="B15" s="52">
        <v>5421665</v>
      </c>
      <c r="C15" s="179">
        <v>0</v>
      </c>
      <c r="D15" s="52">
        <v>32445</v>
      </c>
      <c r="E15" s="180">
        <f>B15+D15</f>
        <v>5454110</v>
      </c>
    </row>
    <row r="16" spans="1:5" ht="15">
      <c r="A16" s="51" t="s">
        <v>240</v>
      </c>
      <c r="B16" s="52">
        <v>5479467</v>
      </c>
      <c r="C16" s="179">
        <v>0</v>
      </c>
      <c r="D16" s="52">
        <v>0</v>
      </c>
      <c r="E16" s="180">
        <f>B16+D16</f>
        <v>5479467</v>
      </c>
    </row>
    <row r="17" spans="1:5" ht="15">
      <c r="A17" s="234" t="s">
        <v>252</v>
      </c>
      <c r="B17" s="52">
        <v>5643645</v>
      </c>
      <c r="C17" s="179">
        <v>0</v>
      </c>
      <c r="D17" s="52">
        <v>0</v>
      </c>
      <c r="E17" s="180">
        <f>B17+D17</f>
        <v>5643645</v>
      </c>
    </row>
    <row r="18" spans="1:5" ht="15">
      <c r="A18" s="6" t="s">
        <v>307</v>
      </c>
      <c r="B18" s="7">
        <v>8637149.58</v>
      </c>
      <c r="C18" s="57">
        <v>0</v>
      </c>
      <c r="D18" s="7">
        <v>0</v>
      </c>
      <c r="E18" s="68">
        <f>B18+D18</f>
        <v>8637149.58</v>
      </c>
    </row>
    <row r="19" spans="1:5" ht="31.5" customHeight="1">
      <c r="A19" s="363" t="s">
        <v>161</v>
      </c>
      <c r="B19" s="364"/>
      <c r="C19" s="364"/>
      <c r="D19" s="364"/>
      <c r="E19" s="364"/>
    </row>
  </sheetData>
  <sheetProtection/>
  <mergeCells count="6">
    <mergeCell ref="A19:E19"/>
    <mergeCell ref="A2:E2"/>
    <mergeCell ref="A4:A7"/>
    <mergeCell ref="B4:C4"/>
    <mergeCell ref="E4:E7"/>
    <mergeCell ref="B5:C5"/>
  </mergeCells>
  <printOptions/>
  <pageMargins left="0.7086614173228347" right="0.7086614173228347" top="0.7480314960629921" bottom="0.7480314960629921" header="0.31496062992125984" footer="0.31496062992125984"/>
  <pageSetup horizontalDpi="600" verticalDpi="600" orientation="landscape" paperSize="9" r:id="rId1"/>
  <ignoredErrors>
    <ignoredError sqref="A16:A17" numberStoredAsText="1"/>
  </ignoredErrors>
</worksheet>
</file>

<file path=xl/worksheets/sheet3.xml><?xml version="1.0" encoding="utf-8"?>
<worksheet xmlns="http://schemas.openxmlformats.org/spreadsheetml/2006/main" xmlns:r="http://schemas.openxmlformats.org/officeDocument/2006/relationships">
  <dimension ref="A2:F25"/>
  <sheetViews>
    <sheetView showGridLines="0" zoomScalePageLayoutView="0" workbookViewId="0" topLeftCell="A1">
      <selection activeCell="I19" sqref="I19"/>
    </sheetView>
  </sheetViews>
  <sheetFormatPr defaultColWidth="9.140625" defaultRowHeight="15"/>
  <cols>
    <col min="1" max="1" width="15.7109375" style="23" customWidth="1"/>
    <col min="2" max="2" width="9.140625" style="23" customWidth="1"/>
    <col min="3" max="3" width="15.28125" style="23" customWidth="1"/>
    <col min="4" max="4" width="19.421875" style="23" customWidth="1"/>
    <col min="5" max="5" width="12.7109375" style="23" customWidth="1"/>
    <col min="6" max="6" width="14.28125" style="23" customWidth="1"/>
    <col min="7" max="16384" width="9.140625" style="23" customWidth="1"/>
  </cols>
  <sheetData>
    <row r="2" spans="1:6" ht="15">
      <c r="A2" s="374" t="s">
        <v>76</v>
      </c>
      <c r="B2" s="374"/>
      <c r="C2" s="374"/>
      <c r="D2" s="374"/>
      <c r="E2" s="374"/>
      <c r="F2" s="374"/>
    </row>
    <row r="3" spans="1:6" ht="15">
      <c r="A3" s="374" t="s">
        <v>308</v>
      </c>
      <c r="B3" s="374"/>
      <c r="C3" s="374"/>
      <c r="D3" s="374"/>
      <c r="E3" s="374"/>
      <c r="F3" s="374"/>
    </row>
    <row r="4" spans="1:6" ht="15">
      <c r="A4" s="58"/>
      <c r="B4" s="58"/>
      <c r="C4" s="58"/>
      <c r="D4" s="58"/>
      <c r="E4" s="58"/>
      <c r="F4" s="58"/>
    </row>
    <row r="5" spans="1:6" ht="24">
      <c r="A5" s="42" t="s">
        <v>77</v>
      </c>
      <c r="B5" s="42" t="s">
        <v>78</v>
      </c>
      <c r="C5" s="42" t="s">
        <v>79</v>
      </c>
      <c r="D5" s="42" t="s">
        <v>80</v>
      </c>
      <c r="E5" s="42" t="s">
        <v>81</v>
      </c>
      <c r="F5" s="42" t="s">
        <v>82</v>
      </c>
    </row>
    <row r="6" spans="1:6" ht="15">
      <c r="A6" s="43" t="s">
        <v>4</v>
      </c>
      <c r="B6" s="43" t="s">
        <v>0</v>
      </c>
      <c r="C6" s="43" t="s">
        <v>5</v>
      </c>
      <c r="D6" s="44" t="s">
        <v>131</v>
      </c>
      <c r="E6" s="43" t="s">
        <v>130</v>
      </c>
      <c r="F6" s="43" t="s">
        <v>282</v>
      </c>
    </row>
    <row r="7" spans="1:6" ht="15">
      <c r="A7" s="43" t="s">
        <v>6</v>
      </c>
      <c r="B7" s="43" t="s">
        <v>0</v>
      </c>
      <c r="C7" s="43" t="s">
        <v>7</v>
      </c>
      <c r="D7" s="44" t="s">
        <v>132</v>
      </c>
      <c r="E7" s="43" t="s">
        <v>133</v>
      </c>
      <c r="F7" s="43" t="s">
        <v>283</v>
      </c>
    </row>
    <row r="8" spans="1:6" ht="15">
      <c r="A8" s="43" t="s">
        <v>8</v>
      </c>
      <c r="B8" s="43" t="s">
        <v>0</v>
      </c>
      <c r="C8" s="43" t="s">
        <v>9</v>
      </c>
      <c r="D8" s="44" t="s">
        <v>134</v>
      </c>
      <c r="E8" s="43" t="s">
        <v>133</v>
      </c>
      <c r="F8" s="43" t="s">
        <v>284</v>
      </c>
    </row>
    <row r="9" spans="1:6" ht="15">
      <c r="A9" s="43" t="s">
        <v>163</v>
      </c>
      <c r="B9" s="43" t="s">
        <v>0</v>
      </c>
      <c r="C9" s="43" t="s">
        <v>164</v>
      </c>
      <c r="D9" s="44" t="s">
        <v>206</v>
      </c>
      <c r="E9" s="43" t="s">
        <v>165</v>
      </c>
      <c r="F9" s="43" t="s">
        <v>284</v>
      </c>
    </row>
    <row r="10" spans="1:6" ht="15">
      <c r="A10" s="43" t="s">
        <v>127</v>
      </c>
      <c r="B10" s="43" t="s">
        <v>0</v>
      </c>
      <c r="C10" s="43" t="s">
        <v>128</v>
      </c>
      <c r="D10" s="44" t="s">
        <v>135</v>
      </c>
      <c r="E10" s="43" t="s">
        <v>136</v>
      </c>
      <c r="F10" s="43" t="s">
        <v>285</v>
      </c>
    </row>
    <row r="11" spans="1:6" ht="15">
      <c r="A11" s="43" t="s">
        <v>10</v>
      </c>
      <c r="B11" s="43" t="s">
        <v>0</v>
      </c>
      <c r="C11" s="43" t="s">
        <v>11</v>
      </c>
      <c r="D11" s="44" t="s">
        <v>137</v>
      </c>
      <c r="E11" s="43" t="s">
        <v>138</v>
      </c>
      <c r="F11" s="43" t="s">
        <v>310</v>
      </c>
    </row>
    <row r="12" spans="1:6" ht="15">
      <c r="A12" s="43" t="s">
        <v>311</v>
      </c>
      <c r="B12" s="43" t="s">
        <v>0</v>
      </c>
      <c r="C12" s="43" t="s">
        <v>312</v>
      </c>
      <c r="D12" s="44" t="s">
        <v>313</v>
      </c>
      <c r="E12" s="43" t="s">
        <v>248</v>
      </c>
      <c r="F12" s="43" t="s">
        <v>314</v>
      </c>
    </row>
    <row r="13" spans="1:6" ht="15">
      <c r="A13" s="43" t="s">
        <v>12</v>
      </c>
      <c r="B13" s="43" t="s">
        <v>0</v>
      </c>
      <c r="C13" s="43" t="s">
        <v>13</v>
      </c>
      <c r="D13" s="44" t="s">
        <v>139</v>
      </c>
      <c r="E13" s="43" t="s">
        <v>140</v>
      </c>
      <c r="F13" s="43" t="s">
        <v>286</v>
      </c>
    </row>
    <row r="14" spans="1:6" ht="15">
      <c r="A14" s="43" t="s">
        <v>14</v>
      </c>
      <c r="B14" s="43" t="s">
        <v>2</v>
      </c>
      <c r="C14" s="43" t="s">
        <v>15</v>
      </c>
      <c r="D14" s="44" t="s">
        <v>141</v>
      </c>
      <c r="E14" s="43" t="s">
        <v>142</v>
      </c>
      <c r="F14" s="43" t="s">
        <v>287</v>
      </c>
    </row>
    <row r="15" spans="1:6" ht="15">
      <c r="A15" s="375" t="s">
        <v>83</v>
      </c>
      <c r="B15" s="376"/>
      <c r="C15" s="377"/>
      <c r="D15" s="44" t="s">
        <v>143</v>
      </c>
      <c r="E15" s="43" t="s">
        <v>3</v>
      </c>
      <c r="F15" s="43" t="s">
        <v>3</v>
      </c>
    </row>
    <row r="16" spans="1:6" ht="15">
      <c r="A16" s="43" t="s">
        <v>246</v>
      </c>
      <c r="B16" s="43" t="s">
        <v>0</v>
      </c>
      <c r="C16" s="43" t="s">
        <v>247</v>
      </c>
      <c r="D16" s="44" t="s">
        <v>315</v>
      </c>
      <c r="E16" s="43" t="s">
        <v>248</v>
      </c>
      <c r="F16" s="43" t="s">
        <v>288</v>
      </c>
    </row>
    <row r="17" spans="1:6" ht="15">
      <c r="A17" s="43" t="s">
        <v>16</v>
      </c>
      <c r="B17" s="43" t="s">
        <v>0</v>
      </c>
      <c r="C17" s="43" t="s">
        <v>17</v>
      </c>
      <c r="D17" s="44" t="s">
        <v>144</v>
      </c>
      <c r="E17" s="43" t="s">
        <v>145</v>
      </c>
      <c r="F17" s="43" t="s">
        <v>289</v>
      </c>
    </row>
    <row r="18" spans="1:6" ht="15">
      <c r="A18" s="43" t="s">
        <v>18</v>
      </c>
      <c r="B18" s="43" t="s">
        <v>0</v>
      </c>
      <c r="C18" s="43" t="s">
        <v>19</v>
      </c>
      <c r="D18" s="44" t="s">
        <v>146</v>
      </c>
      <c r="E18" s="43" t="s">
        <v>147</v>
      </c>
      <c r="F18" s="43" t="s">
        <v>290</v>
      </c>
    </row>
    <row r="19" spans="1:6" ht="15">
      <c r="A19" s="43" t="s">
        <v>316</v>
      </c>
      <c r="B19" s="43" t="s">
        <v>0</v>
      </c>
      <c r="C19" s="43" t="s">
        <v>317</v>
      </c>
      <c r="D19" s="44" t="s">
        <v>313</v>
      </c>
      <c r="E19" s="43" t="s">
        <v>318</v>
      </c>
      <c r="F19" s="43" t="s">
        <v>319</v>
      </c>
    </row>
    <row r="20" spans="1:6" ht="15">
      <c r="A20" s="43" t="s">
        <v>155</v>
      </c>
      <c r="B20" s="43" t="s">
        <v>0</v>
      </c>
      <c r="C20" s="43" t="s">
        <v>156</v>
      </c>
      <c r="D20" s="44" t="s">
        <v>207</v>
      </c>
      <c r="E20" s="43" t="s">
        <v>129</v>
      </c>
      <c r="F20" s="43" t="s">
        <v>320</v>
      </c>
    </row>
    <row r="21" spans="1:6" ht="15">
      <c r="A21" s="43" t="s">
        <v>249</v>
      </c>
      <c r="B21" s="43" t="s">
        <v>0</v>
      </c>
      <c r="C21" s="43" t="s">
        <v>250</v>
      </c>
      <c r="D21" s="44" t="s">
        <v>321</v>
      </c>
      <c r="E21" s="43" t="s">
        <v>251</v>
      </c>
      <c r="F21" s="43" t="s">
        <v>291</v>
      </c>
    </row>
    <row r="22" spans="1:6" ht="15">
      <c r="A22" s="43" t="s">
        <v>157</v>
      </c>
      <c r="B22" s="43" t="s">
        <v>0</v>
      </c>
      <c r="C22" s="43" t="s">
        <v>158</v>
      </c>
      <c r="D22" s="44" t="s">
        <v>162</v>
      </c>
      <c r="E22" s="43" t="s">
        <v>159</v>
      </c>
      <c r="F22" s="43" t="s">
        <v>320</v>
      </c>
    </row>
    <row r="23" spans="1:6" s="63" customFormat="1" ht="12.75">
      <c r="A23" s="378" t="s">
        <v>84</v>
      </c>
      <c r="B23" s="379"/>
      <c r="C23" s="380"/>
      <c r="D23" s="45" t="s">
        <v>322</v>
      </c>
      <c r="E23" s="46" t="s">
        <v>3</v>
      </c>
      <c r="F23" s="46" t="s">
        <v>3</v>
      </c>
    </row>
    <row r="24" spans="1:6" s="63" customFormat="1" ht="12.75">
      <c r="A24" s="238"/>
      <c r="B24" s="238"/>
      <c r="C24" s="238"/>
      <c r="D24" s="239"/>
      <c r="E24" s="240"/>
      <c r="F24" s="240"/>
    </row>
    <row r="25" spans="1:6" ht="34.5" customHeight="1">
      <c r="A25" s="372" t="s">
        <v>309</v>
      </c>
      <c r="B25" s="373"/>
      <c r="C25" s="373"/>
      <c r="D25" s="373"/>
      <c r="E25" s="373"/>
      <c r="F25" s="373"/>
    </row>
  </sheetData>
  <sheetProtection/>
  <mergeCells count="5">
    <mergeCell ref="A25:F25"/>
    <mergeCell ref="A2:F2"/>
    <mergeCell ref="A3:F3"/>
    <mergeCell ref="A15:C15"/>
    <mergeCell ref="A23:C23"/>
  </mergeCells>
  <printOptions/>
  <pageMargins left="0.7086614173228347" right="0.7086614173228347" top="0.7480314960629921" bottom="0.7480314960629921" header="0.31496062992125984" footer="0.31496062992125984"/>
  <pageSetup horizontalDpi="600" verticalDpi="600" orientation="portrait" paperSize="9" scale="88" r:id="rId1"/>
  <ignoredErrors>
    <ignoredError sqref="E6:E14 E16:E22"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H26"/>
  <sheetViews>
    <sheetView zoomScalePageLayoutView="0" workbookViewId="0" topLeftCell="A1">
      <selection activeCell="J19" sqref="J19"/>
    </sheetView>
  </sheetViews>
  <sheetFormatPr defaultColWidth="9.140625" defaultRowHeight="15"/>
  <cols>
    <col min="1" max="1" width="36.00390625" style="59" customWidth="1"/>
    <col min="2" max="2" width="12.28125" style="59" customWidth="1"/>
    <col min="3" max="3" width="9.8515625" style="59" bestFit="1" customWidth="1"/>
    <col min="4" max="4" width="12.00390625" style="59" bestFit="1" customWidth="1"/>
    <col min="5" max="5" width="19.8515625" style="59" customWidth="1"/>
    <col min="6" max="6" width="8.57421875" style="59" customWidth="1"/>
    <col min="7" max="7" width="14.00390625" style="59" customWidth="1"/>
    <col min="8" max="8" width="23.8515625" style="59" bestFit="1" customWidth="1"/>
    <col min="9" max="16384" width="9.140625" style="59" customWidth="1"/>
  </cols>
  <sheetData>
    <row r="1" spans="1:7" ht="15">
      <c r="A1" s="383" t="s">
        <v>85</v>
      </c>
      <c r="B1" s="383"/>
      <c r="C1" s="383"/>
      <c r="D1" s="383"/>
      <c r="E1" s="383"/>
      <c r="F1" s="383"/>
      <c r="G1" s="383"/>
    </row>
    <row r="2" spans="1:7" ht="15">
      <c r="A2" s="388" t="s">
        <v>308</v>
      </c>
      <c r="B2" s="388"/>
      <c r="C2" s="388"/>
      <c r="D2" s="388"/>
      <c r="E2" s="388"/>
      <c r="F2" s="388"/>
      <c r="G2" s="388"/>
    </row>
    <row r="3" spans="1:7" ht="15">
      <c r="A3" s="53"/>
      <c r="B3" s="53"/>
      <c r="C3" s="53"/>
      <c r="D3" s="53"/>
      <c r="E3" s="53"/>
      <c r="F3" s="53"/>
      <c r="G3" s="53"/>
    </row>
    <row r="4" spans="1:7" ht="15" customHeight="1">
      <c r="A4" s="384" t="s">
        <v>77</v>
      </c>
      <c r="B4" s="384" t="s">
        <v>78</v>
      </c>
      <c r="C4" s="384" t="s">
        <v>86</v>
      </c>
      <c r="D4" s="386" t="s">
        <v>79</v>
      </c>
      <c r="E4" s="386" t="s">
        <v>80</v>
      </c>
      <c r="F4" s="386" t="s">
        <v>81</v>
      </c>
      <c r="G4" s="386" t="s">
        <v>87</v>
      </c>
    </row>
    <row r="5" spans="1:7" ht="15" customHeight="1">
      <c r="A5" s="385"/>
      <c r="B5" s="385"/>
      <c r="C5" s="385"/>
      <c r="D5" s="387"/>
      <c r="E5" s="387"/>
      <c r="F5" s="387"/>
      <c r="G5" s="387"/>
    </row>
    <row r="6" spans="1:7" ht="25.5" customHeight="1">
      <c r="A6" s="48" t="s">
        <v>88</v>
      </c>
      <c r="B6" s="8" t="s">
        <v>2</v>
      </c>
      <c r="C6" s="9">
        <v>41823</v>
      </c>
      <c r="D6" s="9">
        <v>45538</v>
      </c>
      <c r="E6" s="17">
        <v>1493000000</v>
      </c>
      <c r="F6" s="20">
        <v>2.95</v>
      </c>
      <c r="G6" s="9">
        <v>44807</v>
      </c>
    </row>
    <row r="7" spans="1:7" s="60" customFormat="1" ht="15">
      <c r="A7" s="49"/>
      <c r="B7" s="10" t="s">
        <v>83</v>
      </c>
      <c r="C7" s="11"/>
      <c r="D7" s="11"/>
      <c r="E7" s="18">
        <v>2920054190</v>
      </c>
      <c r="F7" s="41"/>
      <c r="G7" s="11"/>
    </row>
    <row r="8" spans="1:7" s="61" customFormat="1" ht="25.5" customHeight="1">
      <c r="A8" s="48" t="s">
        <v>89</v>
      </c>
      <c r="B8" s="8" t="s">
        <v>2</v>
      </c>
      <c r="C8" s="9">
        <v>42089</v>
      </c>
      <c r="D8" s="9">
        <v>44646</v>
      </c>
      <c r="E8" s="17">
        <v>1250000000</v>
      </c>
      <c r="F8" s="20">
        <v>2</v>
      </c>
      <c r="G8" s="9">
        <v>44646</v>
      </c>
    </row>
    <row r="9" spans="1:7" s="60" customFormat="1" ht="15">
      <c r="A9" s="50"/>
      <c r="B9" s="10" t="s">
        <v>83</v>
      </c>
      <c r="C9" s="11"/>
      <c r="D9" s="11"/>
      <c r="E9" s="18">
        <v>2444787500</v>
      </c>
      <c r="F9" s="41"/>
      <c r="G9" s="11"/>
    </row>
    <row r="10" spans="1:7" s="61" customFormat="1" ht="25.5" customHeight="1">
      <c r="A10" s="48" t="s">
        <v>90</v>
      </c>
      <c r="B10" s="8" t="s">
        <v>2</v>
      </c>
      <c r="C10" s="9">
        <v>42089</v>
      </c>
      <c r="D10" s="9">
        <v>46472</v>
      </c>
      <c r="E10" s="17">
        <v>1000000000</v>
      </c>
      <c r="F10" s="20">
        <v>2.625</v>
      </c>
      <c r="G10" s="9">
        <v>44646</v>
      </c>
    </row>
    <row r="11" spans="1:7" s="60" customFormat="1" ht="15">
      <c r="A11" s="50"/>
      <c r="B11" s="10" t="s">
        <v>83</v>
      </c>
      <c r="C11" s="11"/>
      <c r="D11" s="11"/>
      <c r="E11" s="18">
        <v>1955830000</v>
      </c>
      <c r="F11" s="41"/>
      <c r="G11" s="11"/>
    </row>
    <row r="12" spans="1:8" s="61" customFormat="1" ht="25.5" customHeight="1">
      <c r="A12" s="48" t="s">
        <v>91</v>
      </c>
      <c r="B12" s="8" t="s">
        <v>2</v>
      </c>
      <c r="C12" s="9">
        <v>42089</v>
      </c>
      <c r="D12" s="9">
        <v>49394</v>
      </c>
      <c r="E12" s="17">
        <v>900000000</v>
      </c>
      <c r="F12" s="20">
        <v>3.125</v>
      </c>
      <c r="G12" s="9">
        <v>44646</v>
      </c>
      <c r="H12" s="62"/>
    </row>
    <row r="13" spans="1:7" s="60" customFormat="1" ht="15">
      <c r="A13" s="50"/>
      <c r="B13" s="10" t="s">
        <v>83</v>
      </c>
      <c r="C13" s="11"/>
      <c r="D13" s="11"/>
      <c r="E13" s="18">
        <v>1760247000</v>
      </c>
      <c r="F13" s="41"/>
      <c r="G13" s="11"/>
    </row>
    <row r="14" spans="1:7" s="61" customFormat="1" ht="25.5" customHeight="1">
      <c r="A14" s="48" t="s">
        <v>92</v>
      </c>
      <c r="B14" s="8" t="s">
        <v>2</v>
      </c>
      <c r="C14" s="9">
        <v>42450</v>
      </c>
      <c r="D14" s="9">
        <v>45006</v>
      </c>
      <c r="E14" s="17">
        <v>1144000000</v>
      </c>
      <c r="F14" s="20">
        <v>1.875</v>
      </c>
      <c r="G14" s="9">
        <v>44641</v>
      </c>
    </row>
    <row r="15" spans="1:7" s="60" customFormat="1" ht="15">
      <c r="A15" s="50"/>
      <c r="B15" s="10" t="s">
        <v>83</v>
      </c>
      <c r="C15" s="11"/>
      <c r="D15" s="11"/>
      <c r="E15" s="18">
        <v>2237469520</v>
      </c>
      <c r="F15" s="41"/>
      <c r="G15" s="11"/>
    </row>
    <row r="16" spans="1:7" s="61" customFormat="1" ht="25.5" customHeight="1">
      <c r="A16" s="48" t="s">
        <v>93</v>
      </c>
      <c r="B16" s="8" t="s">
        <v>2</v>
      </c>
      <c r="C16" s="9">
        <v>42450</v>
      </c>
      <c r="D16" s="9">
        <v>46833</v>
      </c>
      <c r="E16" s="17">
        <v>850000000</v>
      </c>
      <c r="F16" s="20">
        <v>3</v>
      </c>
      <c r="G16" s="9">
        <v>44641</v>
      </c>
    </row>
    <row r="17" spans="1:7" s="60" customFormat="1" ht="15">
      <c r="A17" s="50"/>
      <c r="B17" s="10" t="s">
        <v>83</v>
      </c>
      <c r="C17" s="11"/>
      <c r="D17" s="11"/>
      <c r="E17" s="18">
        <v>1662455500</v>
      </c>
      <c r="F17" s="19"/>
      <c r="G17" s="11"/>
    </row>
    <row r="18" spans="1:7" s="185" customFormat="1" ht="25.5" customHeight="1">
      <c r="A18" s="48" t="s">
        <v>209</v>
      </c>
      <c r="B18" s="8" t="s">
        <v>2</v>
      </c>
      <c r="C18" s="9">
        <v>44097</v>
      </c>
      <c r="D18" s="9">
        <v>47749</v>
      </c>
      <c r="E18" s="183">
        <v>1250000000</v>
      </c>
      <c r="F18" s="184">
        <v>0.375</v>
      </c>
      <c r="G18" s="9">
        <v>44827</v>
      </c>
    </row>
    <row r="19" spans="1:7" s="185" customFormat="1" ht="21" customHeight="1">
      <c r="A19" s="10"/>
      <c r="B19" s="10" t="s">
        <v>83</v>
      </c>
      <c r="C19" s="11"/>
      <c r="D19" s="11"/>
      <c r="E19" s="186">
        <f>+E18*1.95583</f>
        <v>2444787500</v>
      </c>
      <c r="F19" s="187"/>
      <c r="G19" s="11"/>
    </row>
    <row r="20" spans="1:7" s="185" customFormat="1" ht="25.5" customHeight="1">
      <c r="A20" s="182" t="s">
        <v>210</v>
      </c>
      <c r="B20" s="8" t="s">
        <v>2</v>
      </c>
      <c r="C20" s="9">
        <v>44097</v>
      </c>
      <c r="D20" s="9">
        <v>55054</v>
      </c>
      <c r="E20" s="183">
        <v>1250000000</v>
      </c>
      <c r="F20" s="184">
        <v>1.375</v>
      </c>
      <c r="G20" s="9">
        <v>44827</v>
      </c>
    </row>
    <row r="21" spans="1:7" s="185" customFormat="1" ht="21" customHeight="1">
      <c r="A21" s="10"/>
      <c r="B21" s="10" t="s">
        <v>83</v>
      </c>
      <c r="C21" s="11"/>
      <c r="D21" s="11"/>
      <c r="E21" s="186">
        <f>+E20*1.95583</f>
        <v>2444787500</v>
      </c>
      <c r="F21" s="187"/>
      <c r="G21" s="11"/>
    </row>
    <row r="22" spans="1:7" s="61" customFormat="1" ht="21.75" customHeight="1">
      <c r="A22" s="21" t="s">
        <v>94</v>
      </c>
      <c r="B22" s="21"/>
      <c r="C22" s="21"/>
      <c r="D22" s="21"/>
      <c r="E22" s="22">
        <f>E7+E9+E11+E13+E15+E17+E19+E21</f>
        <v>17870418710</v>
      </c>
      <c r="F22" s="21"/>
      <c r="G22" s="21"/>
    </row>
    <row r="23" spans="1:7" ht="24" customHeight="1">
      <c r="A23" s="381" t="s">
        <v>160</v>
      </c>
      <c r="B23" s="382"/>
      <c r="C23" s="382"/>
      <c r="D23" s="382"/>
      <c r="E23" s="382"/>
      <c r="F23" s="382"/>
      <c r="G23" s="382"/>
    </row>
    <row r="24" spans="1:7" ht="24.75" customHeight="1">
      <c r="A24" s="23"/>
      <c r="B24" s="23"/>
      <c r="C24" s="23"/>
      <c r="D24" s="23"/>
      <c r="E24" s="23"/>
      <c r="F24" s="23"/>
      <c r="G24" s="23"/>
    </row>
    <row r="25" spans="1:7" ht="15.75">
      <c r="A25" s="23"/>
      <c r="B25" s="23"/>
      <c r="C25" s="23"/>
      <c r="D25" s="23"/>
      <c r="E25" s="23"/>
      <c r="F25" s="23"/>
      <c r="G25" s="23"/>
    </row>
    <row r="26" spans="1:7" ht="15.75">
      <c r="A26" s="23"/>
      <c r="B26" s="23"/>
      <c r="C26" s="23"/>
      <c r="D26" s="23"/>
      <c r="E26" s="23"/>
      <c r="F26" s="23"/>
      <c r="G26" s="23"/>
    </row>
  </sheetData>
  <sheetProtection/>
  <mergeCells count="10">
    <mergeCell ref="A23:G23"/>
    <mergeCell ref="A1:G1"/>
    <mergeCell ref="A4:A5"/>
    <mergeCell ref="B4:B5"/>
    <mergeCell ref="C4:C5"/>
    <mergeCell ref="D4:D5"/>
    <mergeCell ref="E4:E5"/>
    <mergeCell ref="F4:F5"/>
    <mergeCell ref="G4:G5"/>
    <mergeCell ref="A2:G2"/>
  </mergeCells>
  <printOptions/>
  <pageMargins left="0.7" right="0.7" top="0.75" bottom="0.75" header="0.3" footer="0.3"/>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dimension ref="A2:R137"/>
  <sheetViews>
    <sheetView showGridLines="0" zoomScalePageLayoutView="0" workbookViewId="0" topLeftCell="D69">
      <selection activeCell="R102" sqref="R102"/>
    </sheetView>
  </sheetViews>
  <sheetFormatPr defaultColWidth="12.57421875" defaultRowHeight="15"/>
  <cols>
    <col min="1" max="1" width="26.140625" style="64" customWidth="1"/>
    <col min="2" max="2" width="10.28125" style="65" bestFit="1" customWidth="1"/>
    <col min="3" max="3" width="10.28125" style="65" customWidth="1"/>
    <col min="4" max="4" width="7.57421875" style="65" customWidth="1"/>
    <col min="5" max="5" width="19.00390625" style="65" customWidth="1"/>
    <col min="6" max="6" width="18.8515625" style="67" customWidth="1"/>
    <col min="7" max="7" width="17.57421875" style="12" customWidth="1"/>
    <col min="8" max="8" width="21.00390625" style="12" customWidth="1"/>
    <col min="9" max="9" width="15.28125" style="12" customWidth="1"/>
    <col min="10" max="10" width="18.140625" style="66" customWidth="1"/>
    <col min="11" max="11" width="9.7109375" style="12" customWidth="1"/>
    <col min="12" max="12" width="9.28125" style="12" customWidth="1"/>
    <col min="13" max="13" width="9.7109375" style="12" customWidth="1"/>
    <col min="14" max="14" width="9.140625" style="12" customWidth="1"/>
    <col min="15" max="15" width="12.140625" style="12" customWidth="1"/>
    <col min="16" max="16" width="12.57421875" style="12" customWidth="1"/>
    <col min="17" max="17" width="13.140625" style="12" customWidth="1"/>
    <col min="18" max="18" width="10.00390625" style="12" customWidth="1"/>
    <col min="19" max="16384" width="12.57421875" style="12" customWidth="1"/>
  </cols>
  <sheetData>
    <row r="1" ht="12" customHeight="1"/>
    <row r="2" spans="1:18" ht="12" customHeight="1">
      <c r="A2" s="393" t="s">
        <v>300</v>
      </c>
      <c r="B2" s="393"/>
      <c r="C2" s="393"/>
      <c r="D2" s="393"/>
      <c r="E2" s="393"/>
      <c r="F2" s="393"/>
      <c r="G2" s="393"/>
      <c r="H2" s="393"/>
      <c r="I2" s="393"/>
      <c r="J2" s="393"/>
      <c r="K2" s="393"/>
      <c r="L2" s="393"/>
      <c r="M2" s="393"/>
      <c r="N2" s="393"/>
      <c r="O2" s="393"/>
      <c r="P2" s="393"/>
      <c r="Q2" s="393"/>
      <c r="R2" s="393"/>
    </row>
    <row r="3" spans="1:18" ht="12" customHeight="1">
      <c r="A3" s="266"/>
      <c r="B3" s="266"/>
      <c r="C3" s="266"/>
      <c r="D3" s="266"/>
      <c r="E3" s="266"/>
      <c r="F3" s="266"/>
      <c r="G3" s="266"/>
      <c r="H3" s="266"/>
      <c r="I3" s="266"/>
      <c r="J3" s="266"/>
      <c r="K3" s="266"/>
      <c r="L3" s="266"/>
      <c r="M3" s="266"/>
      <c r="N3" s="266"/>
      <c r="O3" s="266"/>
      <c r="P3" s="266"/>
      <c r="Q3" s="266"/>
      <c r="R3" s="266"/>
    </row>
    <row r="4" spans="1:18" ht="12" customHeight="1">
      <c r="A4" s="266"/>
      <c r="B4" s="266"/>
      <c r="C4" s="266"/>
      <c r="D4" s="266"/>
      <c r="E4" s="266"/>
      <c r="F4" s="266"/>
      <c r="G4" s="266"/>
      <c r="H4" s="266"/>
      <c r="I4" s="266"/>
      <c r="J4" s="266"/>
      <c r="K4" s="266"/>
      <c r="L4" s="266"/>
      <c r="M4" s="266"/>
      <c r="N4" s="266"/>
      <c r="O4" s="266"/>
      <c r="P4" s="266"/>
      <c r="Q4" s="266"/>
      <c r="R4" s="266"/>
    </row>
    <row r="5" spans="1:18" ht="12" customHeight="1">
      <c r="A5" s="69"/>
      <c r="B5" s="70"/>
      <c r="C5" s="70"/>
      <c r="D5" s="70"/>
      <c r="E5" s="70"/>
      <c r="F5" s="70"/>
      <c r="G5" s="70"/>
      <c r="H5" s="70"/>
      <c r="I5" s="70"/>
      <c r="J5" s="70"/>
      <c r="K5" s="70"/>
      <c r="L5" s="70"/>
      <c r="M5" s="70"/>
      <c r="N5" s="70"/>
      <c r="O5" s="70"/>
      <c r="P5" s="70"/>
      <c r="Q5" s="70"/>
      <c r="R5" s="70"/>
    </row>
    <row r="6" spans="1:18" ht="12" customHeight="1">
      <c r="A6" s="71" t="s">
        <v>167</v>
      </c>
      <c r="B6" s="264"/>
      <c r="C6" s="72"/>
      <c r="D6" s="72"/>
      <c r="E6" s="72"/>
      <c r="F6" s="279"/>
      <c r="G6" s="280"/>
      <c r="H6" s="280"/>
      <c r="I6" s="281"/>
      <c r="J6" s="156"/>
      <c r="K6" s="72"/>
      <c r="L6" s="72"/>
      <c r="M6" s="72"/>
      <c r="N6" s="74"/>
      <c r="O6" s="74"/>
      <c r="P6" s="74"/>
      <c r="Q6" s="75"/>
      <c r="R6" s="74"/>
    </row>
    <row r="7" spans="1:18" ht="15" customHeight="1">
      <c r="A7" s="394" t="s">
        <v>211</v>
      </c>
      <c r="B7" s="394" t="s">
        <v>212</v>
      </c>
      <c r="C7" s="394" t="s">
        <v>213</v>
      </c>
      <c r="D7" s="394" t="s">
        <v>214</v>
      </c>
      <c r="E7" s="76" t="s">
        <v>169</v>
      </c>
      <c r="F7" s="77"/>
      <c r="G7" s="78"/>
      <c r="H7" s="394" t="s">
        <v>172</v>
      </c>
      <c r="I7" s="396" t="s">
        <v>215</v>
      </c>
      <c r="J7" s="396" t="s">
        <v>216</v>
      </c>
      <c r="K7" s="78" t="s">
        <v>170</v>
      </c>
      <c r="L7" s="78"/>
      <c r="M7" s="78"/>
      <c r="N7" s="79"/>
      <c r="O7" s="389" t="s">
        <v>217</v>
      </c>
      <c r="P7" s="391" t="s">
        <v>171</v>
      </c>
      <c r="Q7" s="392"/>
      <c r="R7" s="389" t="s">
        <v>218</v>
      </c>
    </row>
    <row r="8" spans="1:18" ht="72.75" customHeight="1">
      <c r="A8" s="395"/>
      <c r="B8" s="395"/>
      <c r="C8" s="395"/>
      <c r="D8" s="395"/>
      <c r="E8" s="188" t="s">
        <v>219</v>
      </c>
      <c r="F8" s="189" t="s">
        <v>220</v>
      </c>
      <c r="G8" s="190" t="s">
        <v>221</v>
      </c>
      <c r="H8" s="395"/>
      <c r="I8" s="397"/>
      <c r="J8" s="397"/>
      <c r="K8" s="191" t="s">
        <v>222</v>
      </c>
      <c r="L8" s="189" t="s">
        <v>223</v>
      </c>
      <c r="M8" s="189" t="s">
        <v>224</v>
      </c>
      <c r="N8" s="192" t="s">
        <v>225</v>
      </c>
      <c r="O8" s="390"/>
      <c r="P8" s="190" t="s">
        <v>226</v>
      </c>
      <c r="Q8" s="190" t="s">
        <v>227</v>
      </c>
      <c r="R8" s="390"/>
    </row>
    <row r="9" spans="1:18" ht="12.75" customHeight="1">
      <c r="A9" s="235" t="s">
        <v>301</v>
      </c>
      <c r="B9" s="95"/>
      <c r="C9" s="95">
        <v>45794</v>
      </c>
      <c r="D9" s="96">
        <v>1277</v>
      </c>
      <c r="E9" s="282">
        <f>E10</f>
        <v>500000000</v>
      </c>
      <c r="F9" s="282">
        <f>F10</f>
        <v>983964000</v>
      </c>
      <c r="G9" s="282">
        <f>G10</f>
        <v>500000000</v>
      </c>
      <c r="H9" s="282"/>
      <c r="I9" s="282"/>
      <c r="J9" s="282"/>
      <c r="K9" s="283"/>
      <c r="L9" s="283"/>
      <c r="M9" s="283"/>
      <c r="N9" s="283"/>
      <c r="O9" s="97">
        <v>0</v>
      </c>
      <c r="P9" s="98"/>
      <c r="Q9" s="98"/>
      <c r="R9" s="282"/>
    </row>
    <row r="10" spans="1:18" ht="12.75" customHeight="1">
      <c r="A10" s="108" t="s">
        <v>173</v>
      </c>
      <c r="B10" s="100">
        <v>44517</v>
      </c>
      <c r="C10" s="100">
        <v>45794</v>
      </c>
      <c r="D10" s="101"/>
      <c r="E10" s="284">
        <v>500000000</v>
      </c>
      <c r="F10" s="285">
        <v>983964000</v>
      </c>
      <c r="G10" s="284">
        <v>500000000</v>
      </c>
      <c r="H10" s="284">
        <v>497703551.8</v>
      </c>
      <c r="I10" s="284">
        <v>2296448.2</v>
      </c>
      <c r="J10" s="285">
        <v>0</v>
      </c>
      <c r="K10" s="285">
        <v>99.19</v>
      </c>
      <c r="L10" s="285">
        <v>99.37</v>
      </c>
      <c r="M10" s="285">
        <v>99.89</v>
      </c>
      <c r="N10" s="285">
        <v>99.54</v>
      </c>
      <c r="O10" s="102">
        <v>0</v>
      </c>
      <c r="P10" s="90">
        <v>0.0023</v>
      </c>
      <c r="Q10" s="90">
        <v>0.0013</v>
      </c>
      <c r="R10" s="284">
        <v>0</v>
      </c>
    </row>
    <row r="11" spans="1:18" ht="12.75" customHeight="1">
      <c r="A11" s="399" t="s">
        <v>302</v>
      </c>
      <c r="B11" s="400"/>
      <c r="C11" s="400"/>
      <c r="D11" s="401"/>
      <c r="E11" s="286">
        <f>E9</f>
        <v>500000000</v>
      </c>
      <c r="F11" s="286">
        <f>F9</f>
        <v>983964000</v>
      </c>
      <c r="G11" s="286">
        <f>G9</f>
        <v>500000000</v>
      </c>
      <c r="H11" s="286">
        <f>H9+H10</f>
        <v>497703551.8</v>
      </c>
      <c r="I11" s="286">
        <f>SUM(I9:I10)</f>
        <v>2296448.2</v>
      </c>
      <c r="J11" s="286">
        <f>SUM(J9:J10)</f>
        <v>0</v>
      </c>
      <c r="K11" s="92"/>
      <c r="L11" s="92"/>
      <c r="M11" s="92"/>
      <c r="N11" s="92"/>
      <c r="O11" s="93"/>
      <c r="P11" s="93"/>
      <c r="Q11" s="93"/>
      <c r="R11" s="287"/>
    </row>
    <row r="12" spans="1:18" ht="12.75" customHeight="1">
      <c r="A12" s="94" t="s">
        <v>177</v>
      </c>
      <c r="B12" s="95"/>
      <c r="C12" s="95">
        <v>45672</v>
      </c>
      <c r="D12" s="96">
        <v>1827</v>
      </c>
      <c r="E12" s="282">
        <f>E13+E16+E15+E14</f>
        <v>800000000</v>
      </c>
      <c r="F12" s="282">
        <f>F16+F13+F15+F14</f>
        <v>1459850000</v>
      </c>
      <c r="G12" s="282">
        <f>G16+G13+G14+G15</f>
        <v>600000000</v>
      </c>
      <c r="H12" s="282"/>
      <c r="I12" s="282"/>
      <c r="J12" s="282"/>
      <c r="K12" s="283"/>
      <c r="L12" s="283"/>
      <c r="M12" s="283"/>
      <c r="N12" s="283"/>
      <c r="O12" s="97">
        <v>0.0001</v>
      </c>
      <c r="P12" s="98"/>
      <c r="Q12" s="98"/>
      <c r="R12" s="282"/>
    </row>
    <row r="13" spans="1:18" ht="12.75" customHeight="1">
      <c r="A13" s="99" t="s">
        <v>173</v>
      </c>
      <c r="B13" s="100">
        <v>43845</v>
      </c>
      <c r="C13" s="100">
        <v>45672</v>
      </c>
      <c r="D13" s="101"/>
      <c r="E13" s="284">
        <v>200000000</v>
      </c>
      <c r="F13" s="285">
        <v>497250000</v>
      </c>
      <c r="G13" s="284">
        <v>200000000</v>
      </c>
      <c r="H13" s="284">
        <v>201164550</v>
      </c>
      <c r="I13" s="284">
        <v>0</v>
      </c>
      <c r="J13" s="284">
        <v>1164550</v>
      </c>
      <c r="K13" s="285">
        <v>100.23</v>
      </c>
      <c r="L13" s="285">
        <v>100.45</v>
      </c>
      <c r="M13" s="285">
        <v>101.11</v>
      </c>
      <c r="N13" s="285">
        <v>100.58</v>
      </c>
      <c r="O13" s="102">
        <v>0.0001</v>
      </c>
      <c r="P13" s="90">
        <v>-0.0004</v>
      </c>
      <c r="Q13" s="90">
        <v>-0.0011</v>
      </c>
      <c r="R13" s="284">
        <v>0</v>
      </c>
    </row>
    <row r="14" spans="1:18" ht="12.75" customHeight="1">
      <c r="A14" s="99" t="s">
        <v>174</v>
      </c>
      <c r="B14" s="100">
        <v>43873</v>
      </c>
      <c r="C14" s="100">
        <v>45672</v>
      </c>
      <c r="D14" s="101"/>
      <c r="E14" s="284">
        <v>200000000</v>
      </c>
      <c r="F14" s="285">
        <v>341000000</v>
      </c>
      <c r="G14" s="284">
        <v>200000000</v>
      </c>
      <c r="H14" s="284">
        <v>201476755.05</v>
      </c>
      <c r="I14" s="284">
        <v>0</v>
      </c>
      <c r="J14" s="284">
        <v>1475225</v>
      </c>
      <c r="K14" s="285">
        <v>100.53</v>
      </c>
      <c r="L14" s="285">
        <v>100.59</v>
      </c>
      <c r="M14" s="285">
        <v>101.39</v>
      </c>
      <c r="N14" s="285">
        <v>100.74</v>
      </c>
      <c r="O14" s="102">
        <v>0.0001</v>
      </c>
      <c r="P14" s="90">
        <v>-0.001</v>
      </c>
      <c r="Q14" s="90">
        <v>-0.0014</v>
      </c>
      <c r="R14" s="284">
        <v>0</v>
      </c>
    </row>
    <row r="15" spans="1:18" ht="12.75" customHeight="1">
      <c r="A15" s="99" t="s">
        <v>175</v>
      </c>
      <c r="B15" s="100">
        <v>43929</v>
      </c>
      <c r="C15" s="100">
        <v>45672</v>
      </c>
      <c r="D15" s="101"/>
      <c r="E15" s="284">
        <v>200000000</v>
      </c>
      <c r="F15" s="285">
        <v>358300000</v>
      </c>
      <c r="G15" s="284">
        <v>200000000</v>
      </c>
      <c r="H15" s="284">
        <v>198837160.23</v>
      </c>
      <c r="I15" s="284">
        <v>1172430</v>
      </c>
      <c r="J15" s="284">
        <v>5000</v>
      </c>
      <c r="K15" s="285">
        <v>98.89</v>
      </c>
      <c r="L15" s="285">
        <v>99.07</v>
      </c>
      <c r="M15" s="285">
        <v>100.05</v>
      </c>
      <c r="N15" s="285">
        <v>99.42</v>
      </c>
      <c r="O15" s="102">
        <v>0.0001</v>
      </c>
      <c r="P15" s="90">
        <v>0.0024</v>
      </c>
      <c r="Q15" s="90">
        <v>0.0013</v>
      </c>
      <c r="R15" s="284">
        <v>0</v>
      </c>
    </row>
    <row r="16" spans="1:18" ht="14.25" customHeight="1">
      <c r="A16" s="99" t="s">
        <v>228</v>
      </c>
      <c r="B16" s="100">
        <v>43950</v>
      </c>
      <c r="C16" s="100">
        <v>45672</v>
      </c>
      <c r="D16" s="101"/>
      <c r="E16" s="284">
        <v>200000000</v>
      </c>
      <c r="F16" s="285">
        <v>263300000</v>
      </c>
      <c r="G16" s="284">
        <v>0</v>
      </c>
      <c r="H16" s="288" t="s">
        <v>65</v>
      </c>
      <c r="I16" s="288" t="s">
        <v>65</v>
      </c>
      <c r="J16" s="288" t="s">
        <v>65</v>
      </c>
      <c r="K16" s="285">
        <v>97.45</v>
      </c>
      <c r="L16" s="288" t="s">
        <v>65</v>
      </c>
      <c r="M16" s="288" t="s">
        <v>65</v>
      </c>
      <c r="N16" s="288" t="s">
        <v>65</v>
      </c>
      <c r="O16" s="102">
        <v>0.0001</v>
      </c>
      <c r="P16" s="90">
        <v>0.0056</v>
      </c>
      <c r="Q16" s="90" t="s">
        <v>65</v>
      </c>
      <c r="R16" s="284">
        <v>0</v>
      </c>
    </row>
    <row r="17" spans="1:18" ht="12.75" customHeight="1">
      <c r="A17" s="235" t="s">
        <v>241</v>
      </c>
      <c r="B17" s="95"/>
      <c r="C17" s="95">
        <v>46077</v>
      </c>
      <c r="D17" s="96">
        <v>1826</v>
      </c>
      <c r="E17" s="282">
        <f>E18+E19+E20+E21+E22</f>
        <v>1700000000</v>
      </c>
      <c r="F17" s="282">
        <f>F18+F19+F20+F21+F22</f>
        <v>2549810000</v>
      </c>
      <c r="G17" s="282">
        <f>G18+G19+G20+G21+G22</f>
        <v>1700000000</v>
      </c>
      <c r="H17" s="282"/>
      <c r="I17" s="282"/>
      <c r="J17" s="282"/>
      <c r="K17" s="283"/>
      <c r="L17" s="283"/>
      <c r="M17" s="283"/>
      <c r="N17" s="283"/>
      <c r="O17" s="97">
        <f>O18</f>
        <v>0</v>
      </c>
      <c r="P17" s="98"/>
      <c r="Q17" s="98"/>
      <c r="R17" s="282"/>
    </row>
    <row r="18" spans="1:18" ht="12.75" customHeight="1">
      <c r="A18" s="99" t="s">
        <v>173</v>
      </c>
      <c r="B18" s="100">
        <v>44251</v>
      </c>
      <c r="C18" s="141">
        <v>46077</v>
      </c>
      <c r="D18" s="101"/>
      <c r="E18" s="284">
        <v>200000000</v>
      </c>
      <c r="F18" s="285">
        <v>420400000</v>
      </c>
      <c r="G18" s="284">
        <v>200000000</v>
      </c>
      <c r="H18" s="284">
        <v>201696550</v>
      </c>
      <c r="I18" s="284">
        <v>0</v>
      </c>
      <c r="J18" s="284">
        <v>1696550</v>
      </c>
      <c r="K18" s="285">
        <v>100.41</v>
      </c>
      <c r="L18" s="285">
        <v>100.56</v>
      </c>
      <c r="M18" s="285">
        <v>101.51</v>
      </c>
      <c r="N18" s="285">
        <v>100.85</v>
      </c>
      <c r="O18" s="102">
        <v>0</v>
      </c>
      <c r="P18" s="90">
        <v>-0.0008</v>
      </c>
      <c r="Q18" s="90">
        <v>-0.0017</v>
      </c>
      <c r="R18" s="284">
        <v>0</v>
      </c>
    </row>
    <row r="19" spans="1:18" ht="12.75" customHeight="1">
      <c r="A19" s="99" t="s">
        <v>174</v>
      </c>
      <c r="B19" s="100">
        <v>44279</v>
      </c>
      <c r="C19" s="141">
        <v>46077</v>
      </c>
      <c r="D19" s="101"/>
      <c r="E19" s="284">
        <v>300000000</v>
      </c>
      <c r="F19" s="285">
        <v>458500000</v>
      </c>
      <c r="G19" s="284">
        <v>300000000</v>
      </c>
      <c r="H19" s="284">
        <v>301399775</v>
      </c>
      <c r="I19" s="284">
        <v>0</v>
      </c>
      <c r="J19" s="284">
        <v>1399775</v>
      </c>
      <c r="K19" s="285">
        <v>100.28</v>
      </c>
      <c r="L19" s="285">
        <v>100.16</v>
      </c>
      <c r="M19" s="285">
        <v>100.94</v>
      </c>
      <c r="N19" s="285">
        <v>100.47</v>
      </c>
      <c r="O19" s="102">
        <v>0</v>
      </c>
      <c r="P19" s="90">
        <v>-0.0006</v>
      </c>
      <c r="Q19" s="90">
        <v>-0.001</v>
      </c>
      <c r="R19" s="284">
        <v>0</v>
      </c>
    </row>
    <row r="20" spans="1:18" ht="12.75" customHeight="1">
      <c r="A20" s="267" t="s">
        <v>175</v>
      </c>
      <c r="B20" s="100">
        <v>44448</v>
      </c>
      <c r="C20" s="141">
        <v>46077</v>
      </c>
      <c r="D20" s="142"/>
      <c r="E20" s="284">
        <v>200000000</v>
      </c>
      <c r="F20" s="285">
        <v>423850000</v>
      </c>
      <c r="G20" s="284">
        <v>200000000</v>
      </c>
      <c r="H20" s="284">
        <v>201326150</v>
      </c>
      <c r="I20" s="284">
        <v>0</v>
      </c>
      <c r="J20" s="284">
        <v>1326150</v>
      </c>
      <c r="K20" s="285">
        <v>100.38</v>
      </c>
      <c r="L20" s="285">
        <v>100.53</v>
      </c>
      <c r="M20" s="285">
        <v>101.21</v>
      </c>
      <c r="N20" s="285">
        <v>100.66</v>
      </c>
      <c r="O20" s="102">
        <v>0</v>
      </c>
      <c r="P20" s="90">
        <v>-0.0008</v>
      </c>
      <c r="Q20" s="90">
        <v>-0.0015</v>
      </c>
      <c r="R20" s="284">
        <v>0</v>
      </c>
    </row>
    <row r="21" spans="1:18" ht="12.75" customHeight="1">
      <c r="A21" s="289" t="s">
        <v>176</v>
      </c>
      <c r="B21" s="100">
        <v>44482</v>
      </c>
      <c r="C21" s="141">
        <v>46077</v>
      </c>
      <c r="D21" s="142"/>
      <c r="E21" s="284">
        <v>500000000</v>
      </c>
      <c r="F21" s="285">
        <v>612600000</v>
      </c>
      <c r="G21" s="284">
        <v>500000000</v>
      </c>
      <c r="H21" s="284">
        <v>500462005</v>
      </c>
      <c r="I21" s="284">
        <v>0</v>
      </c>
      <c r="J21" s="284">
        <v>462005</v>
      </c>
      <c r="K21" s="285">
        <v>99.98</v>
      </c>
      <c r="L21" s="285">
        <v>99.83</v>
      </c>
      <c r="M21" s="285">
        <v>100.66</v>
      </c>
      <c r="N21" s="285">
        <v>100.09</v>
      </c>
      <c r="O21" s="102">
        <v>0</v>
      </c>
      <c r="P21" s="90">
        <v>0</v>
      </c>
      <c r="Q21" s="90">
        <v>-0.0002</v>
      </c>
      <c r="R21" s="284">
        <v>0</v>
      </c>
    </row>
    <row r="22" spans="1:18" ht="12.75" customHeight="1">
      <c r="A22" s="289" t="s">
        <v>183</v>
      </c>
      <c r="B22" s="100">
        <v>44510</v>
      </c>
      <c r="C22" s="141">
        <v>46077</v>
      </c>
      <c r="D22" s="142"/>
      <c r="E22" s="284">
        <v>500000000</v>
      </c>
      <c r="F22" s="285">
        <v>634460000</v>
      </c>
      <c r="G22" s="284">
        <v>500000000</v>
      </c>
      <c r="H22" s="284">
        <v>494217501</v>
      </c>
      <c r="I22" s="284">
        <v>5782499</v>
      </c>
      <c r="J22" s="285">
        <v>0</v>
      </c>
      <c r="K22" s="285">
        <v>98.66</v>
      </c>
      <c r="L22" s="285">
        <v>98.43</v>
      </c>
      <c r="M22" s="285">
        <v>99.52</v>
      </c>
      <c r="N22" s="285">
        <v>98.84</v>
      </c>
      <c r="O22" s="102">
        <v>0</v>
      </c>
      <c r="P22" s="90">
        <v>0.0031</v>
      </c>
      <c r="Q22" s="90">
        <v>0.0027</v>
      </c>
      <c r="R22" s="284">
        <v>0</v>
      </c>
    </row>
    <row r="23" spans="1:18" ht="12.75" customHeight="1">
      <c r="A23" s="103" t="s">
        <v>178</v>
      </c>
      <c r="B23" s="104"/>
      <c r="C23" s="104"/>
      <c r="D23" s="105"/>
      <c r="E23" s="286">
        <f>+E12+E17</f>
        <v>2500000000</v>
      </c>
      <c r="F23" s="286">
        <f>+F12+F17</f>
        <v>4009660000</v>
      </c>
      <c r="G23" s="286">
        <f>+G12+G17</f>
        <v>2300000000</v>
      </c>
      <c r="H23" s="286">
        <f>SUM(H12:H22)</f>
        <v>2300580446.2799997</v>
      </c>
      <c r="I23" s="286">
        <f>SUM(I12:I22)</f>
        <v>6954929</v>
      </c>
      <c r="J23" s="286">
        <f>SUM(J12:J22)</f>
        <v>7529255</v>
      </c>
      <c r="K23" s="92"/>
      <c r="L23" s="92"/>
      <c r="M23" s="92"/>
      <c r="N23" s="92"/>
      <c r="O23" s="93"/>
      <c r="P23" s="93"/>
      <c r="Q23" s="93"/>
      <c r="R23" s="287"/>
    </row>
    <row r="24" spans="1:18" ht="12.75" customHeight="1">
      <c r="A24" s="106" t="s">
        <v>179</v>
      </c>
      <c r="B24" s="107"/>
      <c r="C24" s="107"/>
      <c r="D24" s="107"/>
      <c r="E24" s="286">
        <f aca="true" t="shared" si="0" ref="E24:J24">E23+E11</f>
        <v>3000000000</v>
      </c>
      <c r="F24" s="286">
        <f t="shared" si="0"/>
        <v>4993624000</v>
      </c>
      <c r="G24" s="286">
        <f t="shared" si="0"/>
        <v>2800000000</v>
      </c>
      <c r="H24" s="286">
        <f t="shared" si="0"/>
        <v>2798283998.08</v>
      </c>
      <c r="I24" s="286">
        <f t="shared" si="0"/>
        <v>9251377.2</v>
      </c>
      <c r="J24" s="286">
        <f t="shared" si="0"/>
        <v>7529255</v>
      </c>
      <c r="K24" s="92"/>
      <c r="L24" s="92"/>
      <c r="M24" s="92"/>
      <c r="N24" s="92"/>
      <c r="O24" s="93"/>
      <c r="P24" s="93"/>
      <c r="Q24" s="93"/>
      <c r="R24" s="287"/>
    </row>
    <row r="25" spans="1:18" ht="12.75" customHeight="1">
      <c r="A25" s="193"/>
      <c r="B25" s="194"/>
      <c r="C25" s="194"/>
      <c r="D25" s="194"/>
      <c r="E25" s="194"/>
      <c r="F25" s="194"/>
      <c r="G25" s="194"/>
      <c r="H25" s="194"/>
      <c r="I25" s="194"/>
      <c r="J25" s="194"/>
      <c r="K25" s="194"/>
      <c r="L25" s="194"/>
      <c r="M25" s="194"/>
      <c r="N25" s="194"/>
      <c r="O25" s="194"/>
      <c r="P25" s="194"/>
      <c r="Q25" s="194"/>
      <c r="R25" s="195"/>
    </row>
    <row r="26" spans="1:18" ht="12.75" customHeight="1">
      <c r="A26" s="181" t="s">
        <v>180</v>
      </c>
      <c r="B26" s="81"/>
      <c r="C26" s="82">
        <v>45743</v>
      </c>
      <c r="D26" s="196">
        <v>2738</v>
      </c>
      <c r="E26" s="290">
        <f>SUM(E27:E29)</f>
        <v>250000000</v>
      </c>
      <c r="F26" s="290">
        <f>SUM(F27:F29)</f>
        <v>612650000</v>
      </c>
      <c r="G26" s="290">
        <f>SUM(G27:G29)</f>
        <v>250000000</v>
      </c>
      <c r="H26" s="291"/>
      <c r="I26" s="290"/>
      <c r="J26" s="197"/>
      <c r="K26" s="292"/>
      <c r="L26" s="293"/>
      <c r="M26" s="292"/>
      <c r="N26" s="293"/>
      <c r="O26" s="112">
        <v>0.008</v>
      </c>
      <c r="P26" s="198"/>
      <c r="Q26" s="84"/>
      <c r="R26" s="290"/>
    </row>
    <row r="27" spans="1:18" ht="12.75" customHeight="1">
      <c r="A27" s="108" t="s">
        <v>173</v>
      </c>
      <c r="B27" s="147">
        <v>43005</v>
      </c>
      <c r="C27" s="100">
        <v>45743</v>
      </c>
      <c r="D27" s="168"/>
      <c r="E27" s="284">
        <v>85000000</v>
      </c>
      <c r="F27" s="294">
        <v>286400000</v>
      </c>
      <c r="G27" s="284">
        <v>85000000</v>
      </c>
      <c r="H27" s="295">
        <v>85669700.01</v>
      </c>
      <c r="I27" s="284">
        <v>0</v>
      </c>
      <c r="J27" s="296">
        <v>669700.01</v>
      </c>
      <c r="K27" s="285">
        <v>99.48</v>
      </c>
      <c r="L27" s="296">
        <v>100.36</v>
      </c>
      <c r="M27" s="285">
        <v>101.68</v>
      </c>
      <c r="N27" s="296">
        <v>100.79</v>
      </c>
      <c r="O27" s="102">
        <v>0.008</v>
      </c>
      <c r="P27" s="169">
        <v>0.0087</v>
      </c>
      <c r="Q27" s="90">
        <v>0.0069</v>
      </c>
      <c r="R27" s="284">
        <v>0</v>
      </c>
    </row>
    <row r="28" spans="1:18" ht="12.75" customHeight="1">
      <c r="A28" s="85" t="s">
        <v>174</v>
      </c>
      <c r="B28" s="147">
        <v>43033</v>
      </c>
      <c r="C28" s="100">
        <v>45743</v>
      </c>
      <c r="D28" s="168"/>
      <c r="E28" s="284">
        <v>85000000</v>
      </c>
      <c r="F28" s="294">
        <v>188250000</v>
      </c>
      <c r="G28" s="284">
        <v>85000000</v>
      </c>
      <c r="H28" s="295">
        <v>87413600.01</v>
      </c>
      <c r="I28" s="284">
        <v>0</v>
      </c>
      <c r="J28" s="296">
        <v>2362600.01</v>
      </c>
      <c r="K28" s="285">
        <v>101.93</v>
      </c>
      <c r="L28" s="296">
        <v>102.33</v>
      </c>
      <c r="M28" s="285">
        <v>103.15</v>
      </c>
      <c r="N28" s="296">
        <v>102.78</v>
      </c>
      <c r="O28" s="102">
        <v>0.008</v>
      </c>
      <c r="P28" s="169">
        <v>0.0053</v>
      </c>
      <c r="Q28" s="90">
        <v>0.0042</v>
      </c>
      <c r="R28" s="284">
        <v>0</v>
      </c>
    </row>
    <row r="29" spans="1:18" ht="12.75" customHeight="1">
      <c r="A29" s="85" t="s">
        <v>175</v>
      </c>
      <c r="B29" s="147">
        <v>43075</v>
      </c>
      <c r="C29" s="100">
        <v>45743</v>
      </c>
      <c r="D29" s="168"/>
      <c r="E29" s="284">
        <v>80000000</v>
      </c>
      <c r="F29" s="294">
        <v>138000000</v>
      </c>
      <c r="G29" s="284">
        <v>80000000</v>
      </c>
      <c r="H29" s="295">
        <v>82678479.99</v>
      </c>
      <c r="I29" s="284">
        <v>0</v>
      </c>
      <c r="J29" s="296">
        <v>2558479.98</v>
      </c>
      <c r="K29" s="285">
        <v>102.7</v>
      </c>
      <c r="L29" s="296">
        <v>102.88</v>
      </c>
      <c r="M29" s="285">
        <v>104.13</v>
      </c>
      <c r="N29" s="296">
        <v>103.2</v>
      </c>
      <c r="O29" s="102">
        <v>0.008</v>
      </c>
      <c r="P29" s="169">
        <v>0.0042</v>
      </c>
      <c r="Q29" s="90">
        <v>0.0036</v>
      </c>
      <c r="R29" s="284">
        <v>0</v>
      </c>
    </row>
    <row r="30" spans="1:18" ht="12.75" customHeight="1">
      <c r="A30" s="236" t="s">
        <v>303</v>
      </c>
      <c r="B30" s="81"/>
      <c r="C30" s="82">
        <v>47262</v>
      </c>
      <c r="D30" s="196">
        <v>2738</v>
      </c>
      <c r="E30" s="290">
        <f>E31</f>
        <v>500000000</v>
      </c>
      <c r="F30" s="290">
        <f>F31</f>
        <v>808745000</v>
      </c>
      <c r="G30" s="290">
        <f>G31</f>
        <v>500000000</v>
      </c>
      <c r="H30" s="291"/>
      <c r="I30" s="290"/>
      <c r="J30" s="197"/>
      <c r="K30" s="292"/>
      <c r="L30" s="293"/>
      <c r="M30" s="292"/>
      <c r="N30" s="293"/>
      <c r="O30" s="112">
        <v>0.0025</v>
      </c>
      <c r="P30" s="198"/>
      <c r="Q30" s="84"/>
      <c r="R30" s="290"/>
    </row>
    <row r="31" spans="1:18" ht="12.75" customHeight="1">
      <c r="A31" s="108" t="s">
        <v>173</v>
      </c>
      <c r="B31" s="147">
        <v>44524</v>
      </c>
      <c r="C31" s="100">
        <v>47262</v>
      </c>
      <c r="D31" s="168"/>
      <c r="E31" s="284">
        <v>500000000</v>
      </c>
      <c r="F31" s="294">
        <v>808745000</v>
      </c>
      <c r="G31" s="284">
        <v>500000000</v>
      </c>
      <c r="H31" s="295">
        <v>491335411.5</v>
      </c>
      <c r="I31" s="284">
        <v>8664588.5</v>
      </c>
      <c r="J31" s="296">
        <v>0</v>
      </c>
      <c r="K31" s="285">
        <v>97.8</v>
      </c>
      <c r="L31" s="296">
        <v>97.54</v>
      </c>
      <c r="M31" s="285">
        <v>99.08</v>
      </c>
      <c r="N31" s="296">
        <v>98.27</v>
      </c>
      <c r="O31" s="102">
        <v>0.0025</v>
      </c>
      <c r="P31" s="169">
        <v>0.0055</v>
      </c>
      <c r="Q31" s="90">
        <v>0.0049</v>
      </c>
      <c r="R31" s="284">
        <v>0</v>
      </c>
    </row>
    <row r="32" spans="1:18" ht="12.75" customHeight="1">
      <c r="A32" s="109" t="s">
        <v>181</v>
      </c>
      <c r="B32" s="104"/>
      <c r="C32" s="104"/>
      <c r="D32" s="105"/>
      <c r="E32" s="286">
        <f>+E26+E30</f>
        <v>750000000</v>
      </c>
      <c r="F32" s="286">
        <f>+F26+F30</f>
        <v>1421395000</v>
      </c>
      <c r="G32" s="286">
        <f>+G26+G30</f>
        <v>750000000</v>
      </c>
      <c r="H32" s="286">
        <f>SUM(H27:H31)</f>
        <v>747097191.51</v>
      </c>
      <c r="I32" s="286">
        <f>SUM(I27:I31)</f>
        <v>8664588.5</v>
      </c>
      <c r="J32" s="286">
        <f>SUM(J27:J31)</f>
        <v>5590780</v>
      </c>
      <c r="K32" s="92"/>
      <c r="L32" s="92"/>
      <c r="M32" s="92"/>
      <c r="N32" s="92"/>
      <c r="O32" s="93"/>
      <c r="P32" s="93"/>
      <c r="Q32" s="93"/>
      <c r="R32" s="287"/>
    </row>
    <row r="33" spans="1:18" ht="12.75" customHeight="1">
      <c r="A33" s="199"/>
      <c r="B33" s="200"/>
      <c r="C33" s="200"/>
      <c r="D33" s="200"/>
      <c r="E33" s="297"/>
      <c r="F33" s="297"/>
      <c r="G33" s="297"/>
      <c r="H33" s="297"/>
      <c r="I33" s="297"/>
      <c r="J33" s="297"/>
      <c r="K33" s="201"/>
      <c r="L33" s="201"/>
      <c r="M33" s="201"/>
      <c r="N33" s="201"/>
      <c r="O33" s="202"/>
      <c r="P33" s="200"/>
      <c r="Q33" s="200"/>
      <c r="R33" s="298"/>
    </row>
    <row r="34" spans="1:18" ht="12.75" customHeight="1">
      <c r="A34" s="110" t="s">
        <v>182</v>
      </c>
      <c r="B34" s="82"/>
      <c r="C34" s="82">
        <v>45769</v>
      </c>
      <c r="D34" s="111">
        <v>3653</v>
      </c>
      <c r="E34" s="290">
        <f>E36+E35+E37+E38+E39</f>
        <v>300000000</v>
      </c>
      <c r="F34" s="290">
        <f>F36+F35+F37+F38+F39</f>
        <v>583316452</v>
      </c>
      <c r="G34" s="290">
        <f>G36+G35+G37+G38+G39</f>
        <v>235000000</v>
      </c>
      <c r="H34" s="290"/>
      <c r="I34" s="290"/>
      <c r="J34" s="290"/>
      <c r="K34" s="292"/>
      <c r="L34" s="292"/>
      <c r="M34" s="292"/>
      <c r="N34" s="292"/>
      <c r="O34" s="112">
        <v>0.023</v>
      </c>
      <c r="P34" s="84"/>
      <c r="Q34" s="84"/>
      <c r="R34" s="290"/>
    </row>
    <row r="35" spans="1:18" ht="12.75" customHeight="1">
      <c r="A35" s="85" t="s">
        <v>173</v>
      </c>
      <c r="B35" s="86">
        <v>42116</v>
      </c>
      <c r="C35" s="86">
        <v>45769</v>
      </c>
      <c r="D35" s="87"/>
      <c r="E35" s="299">
        <v>50000000</v>
      </c>
      <c r="F35" s="300">
        <v>122100000</v>
      </c>
      <c r="G35" s="299">
        <v>50000000</v>
      </c>
      <c r="H35" s="299">
        <v>51211735</v>
      </c>
      <c r="I35" s="299">
        <v>0</v>
      </c>
      <c r="J35" s="301">
        <v>1211735</v>
      </c>
      <c r="K35" s="301">
        <v>100.73</v>
      </c>
      <c r="L35" s="301">
        <v>100.45</v>
      </c>
      <c r="M35" s="301">
        <v>107.65</v>
      </c>
      <c r="N35" s="301">
        <v>102.42</v>
      </c>
      <c r="O35" s="113">
        <v>0.023</v>
      </c>
      <c r="P35" s="88">
        <v>0.0223</v>
      </c>
      <c r="Q35" s="88">
        <v>0.0204</v>
      </c>
      <c r="R35" s="299">
        <v>0.01</v>
      </c>
    </row>
    <row r="36" spans="1:18" ht="13.5" customHeight="1">
      <c r="A36" s="85" t="s">
        <v>229</v>
      </c>
      <c r="B36" s="86">
        <v>42277</v>
      </c>
      <c r="C36" s="86">
        <v>45769</v>
      </c>
      <c r="D36" s="87"/>
      <c r="E36" s="299">
        <v>50000000</v>
      </c>
      <c r="F36" s="300">
        <v>122858226</v>
      </c>
      <c r="G36" s="299">
        <v>0</v>
      </c>
      <c r="H36" s="302" t="s">
        <v>65</v>
      </c>
      <c r="I36" s="302" t="s">
        <v>65</v>
      </c>
      <c r="J36" s="302" t="s">
        <v>65</v>
      </c>
      <c r="K36" s="301">
        <v>96.47</v>
      </c>
      <c r="L36" s="302" t="s">
        <v>65</v>
      </c>
      <c r="M36" s="302" t="s">
        <v>65</v>
      </c>
      <c r="N36" s="302" t="s">
        <v>65</v>
      </c>
      <c r="O36" s="113">
        <v>0.023</v>
      </c>
      <c r="P36" s="88">
        <v>0.0274</v>
      </c>
      <c r="Q36" s="302" t="s">
        <v>65</v>
      </c>
      <c r="R36" s="299">
        <v>0.01</v>
      </c>
    </row>
    <row r="37" spans="1:18" ht="12.75" customHeight="1">
      <c r="A37" s="85" t="s">
        <v>175</v>
      </c>
      <c r="B37" s="86">
        <v>42298</v>
      </c>
      <c r="C37" s="86">
        <v>45769</v>
      </c>
      <c r="D37" s="87"/>
      <c r="E37" s="299">
        <v>65000000</v>
      </c>
      <c r="F37" s="300">
        <v>123108226</v>
      </c>
      <c r="G37" s="299">
        <v>50000000</v>
      </c>
      <c r="H37" s="301">
        <v>49850613.17</v>
      </c>
      <c r="I37" s="301">
        <v>719386.84</v>
      </c>
      <c r="J37" s="301">
        <v>0</v>
      </c>
      <c r="K37" s="301">
        <v>97.07</v>
      </c>
      <c r="L37" s="301">
        <v>97.82</v>
      </c>
      <c r="M37" s="301">
        <v>99.28</v>
      </c>
      <c r="N37" s="301">
        <v>98.56</v>
      </c>
      <c r="O37" s="113">
        <v>0.023</v>
      </c>
      <c r="P37" s="88">
        <v>0.0267</v>
      </c>
      <c r="Q37" s="88">
        <v>0.0248</v>
      </c>
      <c r="R37" s="299">
        <v>0.01</v>
      </c>
    </row>
    <row r="38" spans="1:18" ht="12.75" customHeight="1">
      <c r="A38" s="85" t="s">
        <v>176</v>
      </c>
      <c r="B38" s="86">
        <v>42326</v>
      </c>
      <c r="C38" s="86">
        <v>45769</v>
      </c>
      <c r="D38" s="87"/>
      <c r="E38" s="299">
        <v>70000000</v>
      </c>
      <c r="F38" s="300">
        <v>109600000</v>
      </c>
      <c r="G38" s="299">
        <v>70000000</v>
      </c>
      <c r="H38" s="301">
        <v>68692500</v>
      </c>
      <c r="I38" s="301">
        <v>1426500</v>
      </c>
      <c r="J38" s="301">
        <v>0</v>
      </c>
      <c r="K38" s="301">
        <v>97.54</v>
      </c>
      <c r="L38" s="301">
        <v>97.51</v>
      </c>
      <c r="M38" s="301">
        <v>98.49</v>
      </c>
      <c r="N38" s="301">
        <v>97.96</v>
      </c>
      <c r="O38" s="113">
        <v>0.023</v>
      </c>
      <c r="P38" s="88">
        <v>0.0261</v>
      </c>
      <c r="Q38" s="88">
        <v>0.0256</v>
      </c>
      <c r="R38" s="299">
        <v>0.01</v>
      </c>
    </row>
    <row r="39" spans="1:18" ht="12.75" customHeight="1">
      <c r="A39" s="85" t="s">
        <v>183</v>
      </c>
      <c r="B39" s="89">
        <v>42347</v>
      </c>
      <c r="C39" s="86">
        <v>45769</v>
      </c>
      <c r="D39" s="114"/>
      <c r="E39" s="303">
        <v>65000000</v>
      </c>
      <c r="F39" s="304">
        <v>105650000</v>
      </c>
      <c r="G39" s="303">
        <v>65000000</v>
      </c>
      <c r="H39" s="305">
        <v>65063370</v>
      </c>
      <c r="I39" s="305">
        <v>162050</v>
      </c>
      <c r="J39" s="305">
        <v>30420</v>
      </c>
      <c r="K39" s="305">
        <v>99</v>
      </c>
      <c r="L39" s="305">
        <v>98.76</v>
      </c>
      <c r="M39" s="305">
        <v>100.19</v>
      </c>
      <c r="N39" s="305">
        <v>99.8</v>
      </c>
      <c r="O39" s="113">
        <v>0.023</v>
      </c>
      <c r="P39" s="115">
        <v>0.0243</v>
      </c>
      <c r="Q39" s="115">
        <v>0.0234</v>
      </c>
      <c r="R39" s="303">
        <v>0.01</v>
      </c>
    </row>
    <row r="40" spans="1:18" ht="12.75" customHeight="1">
      <c r="A40" s="103" t="s">
        <v>184</v>
      </c>
      <c r="B40" s="104"/>
      <c r="C40" s="104"/>
      <c r="D40" s="105"/>
      <c r="E40" s="286">
        <f>+E34</f>
        <v>300000000</v>
      </c>
      <c r="F40" s="286">
        <f>+F34</f>
        <v>583316452</v>
      </c>
      <c r="G40" s="286">
        <f>+G34</f>
        <v>235000000</v>
      </c>
      <c r="H40" s="286">
        <f>SUM(H34:H39)</f>
        <v>234818218.17000002</v>
      </c>
      <c r="I40" s="286">
        <f>SUM(I34:I39)</f>
        <v>2307936.84</v>
      </c>
      <c r="J40" s="286">
        <f>SUM(J34:J39)</f>
        <v>1242155</v>
      </c>
      <c r="K40" s="116"/>
      <c r="L40" s="117"/>
      <c r="M40" s="117"/>
      <c r="N40" s="92"/>
      <c r="O40" s="104"/>
      <c r="P40" s="93"/>
      <c r="Q40" s="104"/>
      <c r="R40" s="287"/>
    </row>
    <row r="41" spans="1:18" ht="13.5" customHeight="1">
      <c r="A41" s="203" t="s">
        <v>230</v>
      </c>
      <c r="B41" s="203"/>
      <c r="C41" s="203"/>
      <c r="D41" s="203"/>
      <c r="E41" s="203"/>
      <c r="F41" s="203"/>
      <c r="G41" s="203"/>
      <c r="H41" s="203"/>
      <c r="I41" s="203"/>
      <c r="J41" s="203"/>
      <c r="K41" s="203"/>
      <c r="L41" s="203"/>
      <c r="M41" s="203"/>
      <c r="N41" s="203"/>
      <c r="O41" s="203"/>
      <c r="P41" s="203"/>
      <c r="Q41" s="203"/>
      <c r="R41" s="203"/>
    </row>
    <row r="42" spans="1:18" ht="13.5" customHeight="1">
      <c r="A42" s="402" t="s">
        <v>304</v>
      </c>
      <c r="B42" s="402"/>
      <c r="C42" s="402"/>
      <c r="D42" s="402"/>
      <c r="E42" s="402"/>
      <c r="F42" s="402"/>
      <c r="G42" s="402"/>
      <c r="H42" s="402"/>
      <c r="I42" s="402"/>
      <c r="J42" s="402"/>
      <c r="K42" s="402"/>
      <c r="L42" s="402"/>
      <c r="M42" s="402"/>
      <c r="N42" s="402"/>
      <c r="O42" s="402"/>
      <c r="P42" s="402"/>
      <c r="Q42" s="402"/>
      <c r="R42" s="402"/>
    </row>
    <row r="43" spans="1:18" ht="13.5" customHeight="1">
      <c r="A43" s="278"/>
      <c r="B43" s="278"/>
      <c r="C43" s="278"/>
      <c r="D43" s="278"/>
      <c r="E43" s="278"/>
      <c r="F43" s="278"/>
      <c r="G43" s="278"/>
      <c r="H43" s="278"/>
      <c r="I43" s="278"/>
      <c r="J43" s="278"/>
      <c r="K43" s="278"/>
      <c r="L43" s="278"/>
      <c r="M43" s="278"/>
      <c r="N43" s="278"/>
      <c r="O43" s="278"/>
      <c r="P43" s="278"/>
      <c r="Q43" s="278"/>
      <c r="R43" s="278"/>
    </row>
    <row r="44" spans="1:18" ht="13.5" customHeight="1">
      <c r="A44" s="402" t="s">
        <v>231</v>
      </c>
      <c r="B44" s="402"/>
      <c r="C44" s="402"/>
      <c r="D44" s="402"/>
      <c r="E44" s="402"/>
      <c r="F44" s="402"/>
      <c r="G44" s="402"/>
      <c r="H44" s="402"/>
      <c r="I44" s="402"/>
      <c r="J44" s="402"/>
      <c r="K44" s="402"/>
      <c r="L44" s="402"/>
      <c r="M44" s="402"/>
      <c r="N44" s="402"/>
      <c r="O44" s="402"/>
      <c r="P44" s="402"/>
      <c r="Q44" s="402"/>
      <c r="R44" s="402"/>
    </row>
    <row r="45" spans="1:18" ht="13.5" customHeight="1">
      <c r="A45" s="278"/>
      <c r="B45" s="278"/>
      <c r="C45" s="278"/>
      <c r="D45" s="278"/>
      <c r="E45" s="278"/>
      <c r="F45" s="278"/>
      <c r="G45" s="278"/>
      <c r="H45" s="278"/>
      <c r="I45" s="278"/>
      <c r="J45" s="278"/>
      <c r="K45" s="278"/>
      <c r="L45" s="278"/>
      <c r="M45" s="278"/>
      <c r="N45" s="278"/>
      <c r="O45" s="278"/>
      <c r="P45" s="278"/>
      <c r="Q45" s="278"/>
      <c r="R45" s="331"/>
    </row>
    <row r="46" spans="1:18" ht="14.25" customHeight="1">
      <c r="A46" s="204"/>
      <c r="B46" s="204"/>
      <c r="C46" s="204"/>
      <c r="D46" s="204"/>
      <c r="E46" s="204"/>
      <c r="F46" s="204"/>
      <c r="G46" s="204"/>
      <c r="H46" s="204"/>
      <c r="I46" s="204"/>
      <c r="J46" s="204"/>
      <c r="K46" s="204"/>
      <c r="L46" s="204"/>
      <c r="M46" s="204"/>
      <c r="N46" s="204"/>
      <c r="O46" s="204"/>
      <c r="P46" s="204"/>
      <c r="Q46" s="204"/>
      <c r="R46" s="204"/>
    </row>
    <row r="47" spans="1:18" ht="12.75">
      <c r="A47" s="403" t="s">
        <v>300</v>
      </c>
      <c r="B47" s="403"/>
      <c r="C47" s="403"/>
      <c r="D47" s="403"/>
      <c r="E47" s="403"/>
      <c r="F47" s="403"/>
      <c r="G47" s="403"/>
      <c r="H47" s="403"/>
      <c r="I47" s="403"/>
      <c r="J47" s="403"/>
      <c r="K47" s="403"/>
      <c r="L47" s="403"/>
      <c r="M47" s="403"/>
      <c r="N47" s="403"/>
      <c r="O47" s="403"/>
      <c r="P47" s="403"/>
      <c r="Q47" s="403"/>
      <c r="R47" s="403"/>
    </row>
    <row r="48" spans="1:18" ht="15.75" customHeight="1">
      <c r="A48" s="266"/>
      <c r="B48" s="266"/>
      <c r="C48" s="266"/>
      <c r="D48" s="266"/>
      <c r="E48" s="266"/>
      <c r="F48" s="266"/>
      <c r="G48" s="266"/>
      <c r="H48" s="266"/>
      <c r="I48" s="266"/>
      <c r="J48" s="266"/>
      <c r="K48" s="266"/>
      <c r="L48" s="266"/>
      <c r="M48" s="266"/>
      <c r="N48" s="266"/>
      <c r="O48" s="266"/>
      <c r="P48" s="266"/>
      <c r="Q48" s="266"/>
      <c r="R48" s="266"/>
    </row>
    <row r="49" spans="1:18" ht="12.75">
      <c r="A49" s="71" t="s">
        <v>167</v>
      </c>
      <c r="B49" s="264"/>
      <c r="C49" s="72"/>
      <c r="D49" s="72"/>
      <c r="E49" s="72"/>
      <c r="F49" s="279"/>
      <c r="G49" s="280"/>
      <c r="H49" s="280"/>
      <c r="I49" s="281"/>
      <c r="J49" s="73"/>
      <c r="K49" s="72"/>
      <c r="L49" s="72"/>
      <c r="M49" s="72"/>
      <c r="N49" s="74"/>
      <c r="O49" s="74"/>
      <c r="P49" s="74"/>
      <c r="Q49" s="75"/>
      <c r="R49" s="74"/>
    </row>
    <row r="50" spans="1:18" ht="15" customHeight="1">
      <c r="A50" s="394" t="s">
        <v>211</v>
      </c>
      <c r="B50" s="394" t="s">
        <v>212</v>
      </c>
      <c r="C50" s="394" t="s">
        <v>213</v>
      </c>
      <c r="D50" s="394" t="s">
        <v>214</v>
      </c>
      <c r="E50" s="76" t="s">
        <v>169</v>
      </c>
      <c r="F50" s="77"/>
      <c r="G50" s="78"/>
      <c r="H50" s="394" t="s">
        <v>172</v>
      </c>
      <c r="I50" s="396" t="s">
        <v>215</v>
      </c>
      <c r="J50" s="396" t="s">
        <v>216</v>
      </c>
      <c r="K50" s="78" t="s">
        <v>170</v>
      </c>
      <c r="L50" s="78"/>
      <c r="M50" s="78"/>
      <c r="N50" s="79"/>
      <c r="O50" s="389" t="s">
        <v>217</v>
      </c>
      <c r="P50" s="391" t="s">
        <v>171</v>
      </c>
      <c r="Q50" s="392"/>
      <c r="R50" s="389" t="s">
        <v>218</v>
      </c>
    </row>
    <row r="51" spans="1:18" ht="72.75" customHeight="1">
      <c r="A51" s="395"/>
      <c r="B51" s="395"/>
      <c r="C51" s="395"/>
      <c r="D51" s="395"/>
      <c r="E51" s="188" t="s">
        <v>219</v>
      </c>
      <c r="F51" s="189" t="s">
        <v>220</v>
      </c>
      <c r="G51" s="190" t="s">
        <v>221</v>
      </c>
      <c r="H51" s="395"/>
      <c r="I51" s="397"/>
      <c r="J51" s="397"/>
      <c r="K51" s="191" t="s">
        <v>222</v>
      </c>
      <c r="L51" s="189" t="s">
        <v>223</v>
      </c>
      <c r="M51" s="189" t="s">
        <v>224</v>
      </c>
      <c r="N51" s="192" t="s">
        <v>225</v>
      </c>
      <c r="O51" s="390"/>
      <c r="P51" s="190" t="s">
        <v>226</v>
      </c>
      <c r="Q51" s="190" t="s">
        <v>227</v>
      </c>
      <c r="R51" s="390"/>
    </row>
    <row r="52" spans="1:18" ht="12">
      <c r="A52" s="80" t="s">
        <v>188</v>
      </c>
      <c r="B52" s="123"/>
      <c r="C52" s="124">
        <v>44753</v>
      </c>
      <c r="D52" s="83">
        <v>3834</v>
      </c>
      <c r="E52" s="306">
        <f>E53+E54+E55+E56+E57+E58</f>
        <v>305000000</v>
      </c>
      <c r="F52" s="306">
        <f>F53+F54+F55+F56+F57+F58</f>
        <v>993475000</v>
      </c>
      <c r="G52" s="306">
        <f>G53+G54+G55+G56+G57+G58</f>
        <v>305000000</v>
      </c>
      <c r="H52" s="125"/>
      <c r="I52" s="307"/>
      <c r="J52" s="126"/>
      <c r="K52" s="118"/>
      <c r="L52" s="118"/>
      <c r="M52" s="118"/>
      <c r="N52" s="118"/>
      <c r="O52" s="127">
        <v>0.05</v>
      </c>
      <c r="P52" s="118"/>
      <c r="Q52" s="118"/>
      <c r="R52" s="118"/>
    </row>
    <row r="53" spans="1:18" ht="12">
      <c r="A53" s="85" t="s">
        <v>173</v>
      </c>
      <c r="B53" s="86">
        <v>40919</v>
      </c>
      <c r="C53" s="86">
        <v>44753</v>
      </c>
      <c r="D53" s="87"/>
      <c r="E53" s="299">
        <v>50000000</v>
      </c>
      <c r="F53" s="299">
        <v>136340000</v>
      </c>
      <c r="G53" s="299">
        <v>50000000</v>
      </c>
      <c r="H53" s="308">
        <v>48865160.01</v>
      </c>
      <c r="I53" s="308">
        <v>1134839.99</v>
      </c>
      <c r="J53" s="309">
        <v>0</v>
      </c>
      <c r="K53" s="310">
        <v>97.05</v>
      </c>
      <c r="L53" s="310">
        <v>97.45</v>
      </c>
      <c r="M53" s="310">
        <v>98.84</v>
      </c>
      <c r="N53" s="310">
        <v>97.73</v>
      </c>
      <c r="O53" s="113">
        <v>0.05</v>
      </c>
      <c r="P53" s="128">
        <v>0.0544</v>
      </c>
      <c r="Q53" s="128">
        <v>0.0535</v>
      </c>
      <c r="R53" s="310">
        <v>0.22</v>
      </c>
    </row>
    <row r="54" spans="1:18" ht="12">
      <c r="A54" s="85" t="s">
        <v>174</v>
      </c>
      <c r="B54" s="86">
        <v>40982</v>
      </c>
      <c r="C54" s="86">
        <v>44753</v>
      </c>
      <c r="D54" s="87"/>
      <c r="E54" s="299">
        <v>55000000</v>
      </c>
      <c r="F54" s="299">
        <v>159590000</v>
      </c>
      <c r="G54" s="299">
        <v>55000000</v>
      </c>
      <c r="H54" s="308">
        <v>55968530.01</v>
      </c>
      <c r="I54" s="299">
        <v>0</v>
      </c>
      <c r="J54" s="129">
        <v>495530.02</v>
      </c>
      <c r="K54" s="310">
        <v>100.27</v>
      </c>
      <c r="L54" s="310">
        <v>100.72</v>
      </c>
      <c r="M54" s="310">
        <v>101.34</v>
      </c>
      <c r="N54" s="310">
        <v>100.9</v>
      </c>
      <c r="O54" s="113">
        <v>0.05</v>
      </c>
      <c r="P54" s="128">
        <v>0.0503</v>
      </c>
      <c r="Q54" s="128">
        <v>0.0495</v>
      </c>
      <c r="R54" s="310">
        <v>0.15</v>
      </c>
    </row>
    <row r="55" spans="1:18" ht="12">
      <c r="A55" s="85" t="s">
        <v>175</v>
      </c>
      <c r="B55" s="86">
        <v>41108</v>
      </c>
      <c r="C55" s="86">
        <v>44753</v>
      </c>
      <c r="D55" s="87"/>
      <c r="E55" s="299">
        <v>40000000</v>
      </c>
      <c r="F55" s="299">
        <v>196350000</v>
      </c>
      <c r="G55" s="299">
        <v>40000000</v>
      </c>
      <c r="H55" s="308">
        <v>41067699.99</v>
      </c>
      <c r="I55" s="299">
        <v>0</v>
      </c>
      <c r="J55" s="129">
        <v>1027699.99</v>
      </c>
      <c r="K55" s="310">
        <v>101.57</v>
      </c>
      <c r="L55" s="310">
        <v>102.39</v>
      </c>
      <c r="M55" s="310">
        <v>102.77</v>
      </c>
      <c r="N55" s="310">
        <v>102.57</v>
      </c>
      <c r="O55" s="113">
        <v>0.05</v>
      </c>
      <c r="P55" s="128">
        <v>0.0486</v>
      </c>
      <c r="Q55" s="128">
        <v>0.0473</v>
      </c>
      <c r="R55" s="310">
        <v>0.16</v>
      </c>
    </row>
    <row r="56" spans="1:18" ht="12">
      <c r="A56" s="85" t="s">
        <v>176</v>
      </c>
      <c r="B56" s="86">
        <v>41136</v>
      </c>
      <c r="C56" s="86">
        <v>44753</v>
      </c>
      <c r="D56" s="87"/>
      <c r="E56" s="299">
        <v>50000000</v>
      </c>
      <c r="F56" s="299">
        <v>273650000</v>
      </c>
      <c r="G56" s="299">
        <v>50000000</v>
      </c>
      <c r="H56" s="308">
        <v>53974500</v>
      </c>
      <c r="I56" s="299">
        <v>0</v>
      </c>
      <c r="J56" s="129">
        <v>3734499.99</v>
      </c>
      <c r="K56" s="310">
        <v>106.17</v>
      </c>
      <c r="L56" s="310">
        <v>107.19</v>
      </c>
      <c r="M56" s="310">
        <v>107.69</v>
      </c>
      <c r="N56" s="310">
        <v>107.47</v>
      </c>
      <c r="O56" s="113">
        <v>0.05</v>
      </c>
      <c r="P56" s="128">
        <v>0.0427</v>
      </c>
      <c r="Q56" s="128">
        <v>0.0412</v>
      </c>
      <c r="R56" s="310">
        <v>0.08</v>
      </c>
    </row>
    <row r="57" spans="1:18" ht="12">
      <c r="A57" s="85" t="s">
        <v>183</v>
      </c>
      <c r="B57" s="86">
        <v>41178</v>
      </c>
      <c r="C57" s="86">
        <v>44753</v>
      </c>
      <c r="D57" s="87"/>
      <c r="E57" s="299">
        <v>55000000</v>
      </c>
      <c r="F57" s="299">
        <v>153195000</v>
      </c>
      <c r="G57" s="299">
        <v>55000000</v>
      </c>
      <c r="H57" s="308">
        <v>62457425.03</v>
      </c>
      <c r="I57" s="299">
        <v>0</v>
      </c>
      <c r="J57" s="129">
        <v>6879925.02</v>
      </c>
      <c r="K57" s="310">
        <v>111.82</v>
      </c>
      <c r="L57" s="310">
        <v>112.25</v>
      </c>
      <c r="M57" s="310">
        <v>114.21</v>
      </c>
      <c r="N57" s="310">
        <v>112.51</v>
      </c>
      <c r="O57" s="113">
        <v>0.05</v>
      </c>
      <c r="P57" s="128">
        <v>0.0359</v>
      </c>
      <c r="Q57" s="128">
        <v>0.0351</v>
      </c>
      <c r="R57" s="310">
        <v>0.04</v>
      </c>
    </row>
    <row r="58" spans="1:18" ht="12">
      <c r="A58" s="120" t="s">
        <v>187</v>
      </c>
      <c r="B58" s="86">
        <v>41241</v>
      </c>
      <c r="C58" s="86">
        <v>44753</v>
      </c>
      <c r="D58" s="114"/>
      <c r="E58" s="299">
        <v>55000000</v>
      </c>
      <c r="F58" s="303">
        <v>74350000</v>
      </c>
      <c r="G58" s="299">
        <v>55000000</v>
      </c>
      <c r="H58" s="311">
        <v>63141915</v>
      </c>
      <c r="I58" s="303">
        <v>0</v>
      </c>
      <c r="J58" s="130">
        <v>7085915</v>
      </c>
      <c r="K58" s="312">
        <v>112.6</v>
      </c>
      <c r="L58" s="312">
        <v>112.18</v>
      </c>
      <c r="M58" s="312">
        <v>113.73</v>
      </c>
      <c r="N58" s="312">
        <v>112.88</v>
      </c>
      <c r="O58" s="113">
        <v>0.05</v>
      </c>
      <c r="P58" s="131">
        <v>0.0348</v>
      </c>
      <c r="Q58" s="131">
        <v>0.0345</v>
      </c>
      <c r="R58" s="312">
        <v>0.04</v>
      </c>
    </row>
    <row r="59" spans="1:18" ht="12">
      <c r="A59" s="80" t="s">
        <v>189</v>
      </c>
      <c r="B59" s="123"/>
      <c r="C59" s="124">
        <v>45116</v>
      </c>
      <c r="D59" s="83">
        <v>3833</v>
      </c>
      <c r="E59" s="306">
        <f>E60+E61+E62+E63+E64+E65+E66+E67</f>
        <v>400000000</v>
      </c>
      <c r="F59" s="306">
        <f>F60+F61+F62+F63+F64+F65+F66+F67</f>
        <v>822729400</v>
      </c>
      <c r="G59" s="306">
        <f>G60+G61+G62+G63+G64+G65+G66+G67</f>
        <v>350000000</v>
      </c>
      <c r="H59" s="125"/>
      <c r="I59" s="307"/>
      <c r="J59" s="126"/>
      <c r="K59" s="313"/>
      <c r="L59" s="313"/>
      <c r="M59" s="313"/>
      <c r="N59" s="313"/>
      <c r="O59" s="127">
        <v>0.04</v>
      </c>
      <c r="P59" s="118"/>
      <c r="Q59" s="118"/>
      <c r="R59" s="313"/>
    </row>
    <row r="60" spans="1:18" ht="12">
      <c r="A60" s="85" t="s">
        <v>173</v>
      </c>
      <c r="B60" s="86">
        <v>41283</v>
      </c>
      <c r="C60" s="86">
        <v>45116</v>
      </c>
      <c r="D60" s="87"/>
      <c r="E60" s="299">
        <v>50000000</v>
      </c>
      <c r="F60" s="299">
        <v>177139000</v>
      </c>
      <c r="G60" s="299">
        <v>50000000</v>
      </c>
      <c r="H60" s="308">
        <v>52620402.2</v>
      </c>
      <c r="I60" s="299">
        <v>0</v>
      </c>
      <c r="J60" s="129">
        <v>2620402.2</v>
      </c>
      <c r="K60" s="310">
        <v>104.45</v>
      </c>
      <c r="L60" s="310">
        <v>105.08</v>
      </c>
      <c r="M60" s="310">
        <v>105.71</v>
      </c>
      <c r="N60" s="310">
        <v>105.24</v>
      </c>
      <c r="O60" s="113">
        <v>0.04</v>
      </c>
      <c r="P60" s="128">
        <v>0.0352</v>
      </c>
      <c r="Q60" s="128">
        <v>0.0343</v>
      </c>
      <c r="R60" s="310">
        <v>0.03</v>
      </c>
    </row>
    <row r="61" spans="1:18" ht="12">
      <c r="A61" s="85" t="s">
        <v>174</v>
      </c>
      <c r="B61" s="86">
        <v>41311</v>
      </c>
      <c r="C61" s="86">
        <v>45116</v>
      </c>
      <c r="D61" s="87"/>
      <c r="E61" s="299">
        <v>50000000</v>
      </c>
      <c r="F61" s="299">
        <v>105660200</v>
      </c>
      <c r="G61" s="299">
        <v>50000000</v>
      </c>
      <c r="H61" s="308">
        <v>53525310</v>
      </c>
      <c r="I61" s="299">
        <v>0</v>
      </c>
      <c r="J61" s="129">
        <v>3370310</v>
      </c>
      <c r="K61" s="310">
        <v>106.03</v>
      </c>
      <c r="L61" s="310">
        <v>106.4</v>
      </c>
      <c r="M61" s="310">
        <v>107.18</v>
      </c>
      <c r="N61" s="310">
        <v>106.74</v>
      </c>
      <c r="O61" s="113">
        <v>0.04</v>
      </c>
      <c r="P61" s="128">
        <v>0.0334</v>
      </c>
      <c r="Q61" s="128">
        <v>0.0326</v>
      </c>
      <c r="R61" s="310">
        <v>0.01</v>
      </c>
    </row>
    <row r="62" spans="1:18" ht="12">
      <c r="A62" s="85" t="s">
        <v>175</v>
      </c>
      <c r="B62" s="86">
        <v>41346</v>
      </c>
      <c r="C62" s="86">
        <v>45116</v>
      </c>
      <c r="D62" s="87"/>
      <c r="E62" s="299">
        <v>50000000</v>
      </c>
      <c r="F62" s="299">
        <v>100550200</v>
      </c>
      <c r="G62" s="299">
        <v>50000000</v>
      </c>
      <c r="H62" s="308">
        <v>52065859.68</v>
      </c>
      <c r="I62" s="299">
        <v>0</v>
      </c>
      <c r="J62" s="129">
        <v>1720859.68</v>
      </c>
      <c r="K62" s="310">
        <v>102.65</v>
      </c>
      <c r="L62" s="310">
        <v>102.81</v>
      </c>
      <c r="M62" s="310">
        <v>104.3</v>
      </c>
      <c r="N62" s="310">
        <v>103.44</v>
      </c>
      <c r="O62" s="113">
        <v>0.04</v>
      </c>
      <c r="P62" s="128">
        <v>0.0372</v>
      </c>
      <c r="Q62" s="128">
        <v>0.0363</v>
      </c>
      <c r="R62" s="310">
        <v>0.01</v>
      </c>
    </row>
    <row r="63" spans="1:18" ht="12">
      <c r="A63" s="85" t="s">
        <v>176</v>
      </c>
      <c r="B63" s="86">
        <v>41423</v>
      </c>
      <c r="C63" s="86">
        <v>45116</v>
      </c>
      <c r="D63" s="87"/>
      <c r="E63" s="299">
        <v>50000000</v>
      </c>
      <c r="F63" s="299">
        <v>99840000</v>
      </c>
      <c r="G63" s="299">
        <v>50000000</v>
      </c>
      <c r="H63" s="308">
        <v>53288864</v>
      </c>
      <c r="I63" s="299">
        <v>0</v>
      </c>
      <c r="J63" s="129">
        <v>2523864</v>
      </c>
      <c r="K63" s="310">
        <v>104.17</v>
      </c>
      <c r="L63" s="310">
        <v>104.49</v>
      </c>
      <c r="M63" s="310">
        <v>106.41</v>
      </c>
      <c r="N63" s="310">
        <v>105.05</v>
      </c>
      <c r="O63" s="113">
        <v>0.04</v>
      </c>
      <c r="P63" s="128">
        <v>0.0354</v>
      </c>
      <c r="Q63" s="128">
        <v>0.0343</v>
      </c>
      <c r="R63" s="310">
        <v>0.02</v>
      </c>
    </row>
    <row r="64" spans="1:18" ht="15" customHeight="1">
      <c r="A64" s="85" t="s">
        <v>232</v>
      </c>
      <c r="B64" s="86">
        <v>41479</v>
      </c>
      <c r="C64" s="86">
        <v>45116</v>
      </c>
      <c r="D64" s="87"/>
      <c r="E64" s="299">
        <v>50000000</v>
      </c>
      <c r="F64" s="299">
        <v>58400000</v>
      </c>
      <c r="G64" s="299">
        <v>0</v>
      </c>
      <c r="H64" s="314" t="s">
        <v>65</v>
      </c>
      <c r="I64" s="315" t="s">
        <v>65</v>
      </c>
      <c r="J64" s="132" t="s">
        <v>65</v>
      </c>
      <c r="K64" s="310">
        <v>100.22</v>
      </c>
      <c r="L64" s="302" t="s">
        <v>65</v>
      </c>
      <c r="M64" s="315" t="s">
        <v>65</v>
      </c>
      <c r="N64" s="302" t="s">
        <v>65</v>
      </c>
      <c r="O64" s="113">
        <v>0.04</v>
      </c>
      <c r="P64" s="128">
        <v>0.0401</v>
      </c>
      <c r="Q64" s="119" t="s">
        <v>65</v>
      </c>
      <c r="R64" s="310">
        <v>0.02</v>
      </c>
    </row>
    <row r="65" spans="1:18" ht="12">
      <c r="A65" s="120" t="s">
        <v>187</v>
      </c>
      <c r="B65" s="86">
        <v>41556</v>
      </c>
      <c r="C65" s="86">
        <v>45116</v>
      </c>
      <c r="D65" s="87"/>
      <c r="E65" s="299">
        <v>50000000</v>
      </c>
      <c r="F65" s="299">
        <v>114350000</v>
      </c>
      <c r="G65" s="299">
        <v>50000000</v>
      </c>
      <c r="H65" s="301">
        <v>51505289.99</v>
      </c>
      <c r="I65" s="301">
        <v>0</v>
      </c>
      <c r="J65" s="301">
        <v>1000289.99</v>
      </c>
      <c r="K65" s="310">
        <v>101.36</v>
      </c>
      <c r="L65" s="301">
        <v>101.78</v>
      </c>
      <c r="M65" s="301">
        <v>102.44</v>
      </c>
      <c r="N65" s="301">
        <v>102</v>
      </c>
      <c r="O65" s="113">
        <v>0.04</v>
      </c>
      <c r="P65" s="128">
        <v>0.0387</v>
      </c>
      <c r="Q65" s="88">
        <v>0.0379</v>
      </c>
      <c r="R65" s="310">
        <v>0.03</v>
      </c>
    </row>
    <row r="66" spans="1:18" ht="12">
      <c r="A66" s="120" t="s">
        <v>185</v>
      </c>
      <c r="B66" s="86">
        <v>41598</v>
      </c>
      <c r="C66" s="86">
        <v>45116</v>
      </c>
      <c r="D66" s="87"/>
      <c r="E66" s="299">
        <v>50000000</v>
      </c>
      <c r="F66" s="299">
        <v>86400000</v>
      </c>
      <c r="G66" s="299">
        <v>50000000</v>
      </c>
      <c r="H66" s="301">
        <v>52691085</v>
      </c>
      <c r="I66" s="301">
        <v>0</v>
      </c>
      <c r="J66" s="301">
        <v>1956085</v>
      </c>
      <c r="K66" s="310">
        <v>103.47</v>
      </c>
      <c r="L66" s="301">
        <v>103.58</v>
      </c>
      <c r="M66" s="301">
        <v>104.39</v>
      </c>
      <c r="N66" s="301">
        <v>103.91</v>
      </c>
      <c r="O66" s="113">
        <v>0.04</v>
      </c>
      <c r="P66" s="128">
        <v>0.036</v>
      </c>
      <c r="Q66" s="88">
        <v>0.0355</v>
      </c>
      <c r="R66" s="310">
        <v>0.02</v>
      </c>
    </row>
    <row r="67" spans="1:18" ht="12">
      <c r="A67" s="85" t="s">
        <v>186</v>
      </c>
      <c r="B67" s="86">
        <v>41626</v>
      </c>
      <c r="C67" s="86">
        <v>45116</v>
      </c>
      <c r="D67" s="87"/>
      <c r="E67" s="299">
        <v>50000000</v>
      </c>
      <c r="F67" s="299">
        <v>80390000</v>
      </c>
      <c r="G67" s="299">
        <v>50000000</v>
      </c>
      <c r="H67" s="301">
        <v>52780076</v>
      </c>
      <c r="I67" s="301">
        <v>0</v>
      </c>
      <c r="J67" s="301">
        <v>1890076</v>
      </c>
      <c r="K67" s="310">
        <v>103.5</v>
      </c>
      <c r="L67" s="301">
        <v>103.62</v>
      </c>
      <c r="M67" s="301">
        <v>104.11</v>
      </c>
      <c r="N67" s="301">
        <v>103.78</v>
      </c>
      <c r="O67" s="113">
        <v>0.04</v>
      </c>
      <c r="P67" s="128">
        <v>0.0359</v>
      </c>
      <c r="Q67" s="88">
        <v>0.0356</v>
      </c>
      <c r="R67" s="310">
        <v>0.02</v>
      </c>
    </row>
    <row r="68" spans="1:18" ht="12">
      <c r="A68" s="80" t="s">
        <v>190</v>
      </c>
      <c r="B68" s="82"/>
      <c r="C68" s="82">
        <v>45488</v>
      </c>
      <c r="D68" s="111">
        <v>3834</v>
      </c>
      <c r="E68" s="290">
        <f>E69+E70+E71+E74+E72+E73+E75</f>
        <v>380000000</v>
      </c>
      <c r="F68" s="290">
        <f>F69+F70+F71+F74+F72+F73+F75</f>
        <v>902040000</v>
      </c>
      <c r="G68" s="290">
        <f>G69+G70+G71+G74+G72+G73+G75</f>
        <v>380000000</v>
      </c>
      <c r="H68" s="292"/>
      <c r="I68" s="292"/>
      <c r="J68" s="292"/>
      <c r="K68" s="313"/>
      <c r="L68" s="316"/>
      <c r="M68" s="316"/>
      <c r="N68" s="316"/>
      <c r="O68" s="127">
        <v>0.04</v>
      </c>
      <c r="P68" s="133"/>
      <c r="Q68" s="84"/>
      <c r="R68" s="313"/>
    </row>
    <row r="69" spans="1:18" ht="12">
      <c r="A69" s="85" t="s">
        <v>173</v>
      </c>
      <c r="B69" s="86">
        <v>41654</v>
      </c>
      <c r="C69" s="86">
        <v>45488</v>
      </c>
      <c r="D69" s="87"/>
      <c r="E69" s="299">
        <v>50000000</v>
      </c>
      <c r="F69" s="299">
        <v>94720000</v>
      </c>
      <c r="G69" s="299">
        <v>50000000</v>
      </c>
      <c r="H69" s="301">
        <v>51280776</v>
      </c>
      <c r="I69" s="301">
        <v>0</v>
      </c>
      <c r="J69" s="301">
        <v>1280776</v>
      </c>
      <c r="K69" s="310">
        <v>102.03</v>
      </c>
      <c r="L69" s="301">
        <v>102.31</v>
      </c>
      <c r="M69" s="301">
        <v>103.03</v>
      </c>
      <c r="N69" s="301">
        <v>102.56</v>
      </c>
      <c r="O69" s="113">
        <v>0.04</v>
      </c>
      <c r="P69" s="128">
        <v>0.0381</v>
      </c>
      <c r="Q69" s="88">
        <v>0.0374</v>
      </c>
      <c r="R69" s="310">
        <v>0.02</v>
      </c>
    </row>
    <row r="70" spans="1:18" ht="12">
      <c r="A70" s="85" t="s">
        <v>174</v>
      </c>
      <c r="B70" s="86">
        <v>41710</v>
      </c>
      <c r="C70" s="86">
        <v>45488</v>
      </c>
      <c r="D70" s="87"/>
      <c r="E70" s="299">
        <v>50000000</v>
      </c>
      <c r="F70" s="299">
        <v>180170000</v>
      </c>
      <c r="G70" s="299">
        <v>50000000</v>
      </c>
      <c r="H70" s="301">
        <v>52414234.98</v>
      </c>
      <c r="I70" s="301">
        <v>0</v>
      </c>
      <c r="J70" s="301">
        <v>2109234.97</v>
      </c>
      <c r="K70" s="310">
        <v>103.72</v>
      </c>
      <c r="L70" s="301">
        <v>104.04</v>
      </c>
      <c r="M70" s="301">
        <v>104.46</v>
      </c>
      <c r="N70" s="301">
        <v>104.22</v>
      </c>
      <c r="O70" s="113">
        <v>0.04</v>
      </c>
      <c r="P70" s="128">
        <v>0.036</v>
      </c>
      <c r="Q70" s="88">
        <v>0.0355</v>
      </c>
      <c r="R70" s="310">
        <v>0.04</v>
      </c>
    </row>
    <row r="71" spans="1:18" ht="12">
      <c r="A71" s="85" t="s">
        <v>191</v>
      </c>
      <c r="B71" s="86">
        <v>41773</v>
      </c>
      <c r="C71" s="86">
        <v>45488</v>
      </c>
      <c r="D71" s="87"/>
      <c r="E71" s="299">
        <v>50000000</v>
      </c>
      <c r="F71" s="299">
        <v>190865000</v>
      </c>
      <c r="G71" s="299">
        <v>50000000</v>
      </c>
      <c r="H71" s="301">
        <v>54396232.53</v>
      </c>
      <c r="I71" s="301">
        <v>0</v>
      </c>
      <c r="J71" s="301">
        <v>3746232.5</v>
      </c>
      <c r="K71" s="310">
        <v>107.04</v>
      </c>
      <c r="L71" s="301">
        <v>107.35</v>
      </c>
      <c r="M71" s="301">
        <v>107.98</v>
      </c>
      <c r="N71" s="301">
        <v>107.49</v>
      </c>
      <c r="O71" s="113">
        <v>0.04</v>
      </c>
      <c r="P71" s="128">
        <v>0.0322</v>
      </c>
      <c r="Q71" s="88">
        <v>0.0316</v>
      </c>
      <c r="R71" s="310">
        <v>0.05</v>
      </c>
    </row>
    <row r="72" spans="1:18" ht="12">
      <c r="A72" s="85" t="s">
        <v>176</v>
      </c>
      <c r="B72" s="86">
        <v>41899</v>
      </c>
      <c r="C72" s="86">
        <v>45488</v>
      </c>
      <c r="D72" s="87"/>
      <c r="E72" s="299">
        <v>60000000</v>
      </c>
      <c r="F72" s="299">
        <v>115750000</v>
      </c>
      <c r="G72" s="299">
        <v>60000000</v>
      </c>
      <c r="H72" s="301">
        <v>65026385</v>
      </c>
      <c r="I72" s="301">
        <v>0</v>
      </c>
      <c r="J72" s="301">
        <v>4606385</v>
      </c>
      <c r="K72" s="310">
        <v>107.22</v>
      </c>
      <c r="L72" s="301">
        <v>107.35</v>
      </c>
      <c r="M72" s="301">
        <v>108.28</v>
      </c>
      <c r="N72" s="301">
        <v>107.68</v>
      </c>
      <c r="O72" s="113">
        <v>0.04</v>
      </c>
      <c r="P72" s="128">
        <v>0.0317</v>
      </c>
      <c r="Q72" s="88">
        <v>0.0312</v>
      </c>
      <c r="R72" s="310">
        <v>0.04</v>
      </c>
    </row>
    <row r="73" spans="1:18" ht="12">
      <c r="A73" s="85" t="s">
        <v>183</v>
      </c>
      <c r="B73" s="86">
        <v>41934</v>
      </c>
      <c r="C73" s="86">
        <v>45488</v>
      </c>
      <c r="D73" s="87"/>
      <c r="E73" s="299">
        <v>55000000</v>
      </c>
      <c r="F73" s="299">
        <v>78400000</v>
      </c>
      <c r="G73" s="299">
        <v>55000000</v>
      </c>
      <c r="H73" s="301">
        <v>58003640</v>
      </c>
      <c r="I73" s="301">
        <v>0</v>
      </c>
      <c r="J73" s="301">
        <v>2409640</v>
      </c>
      <c r="K73" s="310">
        <v>103.82</v>
      </c>
      <c r="L73" s="301">
        <v>103.55</v>
      </c>
      <c r="M73" s="301">
        <v>105.78</v>
      </c>
      <c r="N73" s="301">
        <v>104.38</v>
      </c>
      <c r="O73" s="113">
        <v>0.04</v>
      </c>
      <c r="P73" s="128">
        <v>0.0357</v>
      </c>
      <c r="Q73" s="88">
        <v>0.035</v>
      </c>
      <c r="R73" s="310">
        <v>0.03</v>
      </c>
    </row>
    <row r="74" spans="1:18" ht="12">
      <c r="A74" s="120" t="s">
        <v>187</v>
      </c>
      <c r="B74" s="86">
        <v>41962</v>
      </c>
      <c r="C74" s="86">
        <v>45488</v>
      </c>
      <c r="D74" s="87"/>
      <c r="E74" s="299">
        <v>60000000</v>
      </c>
      <c r="F74" s="299">
        <v>139615000</v>
      </c>
      <c r="G74" s="299">
        <v>60000000</v>
      </c>
      <c r="H74" s="301">
        <v>62861909</v>
      </c>
      <c r="I74" s="301">
        <v>0</v>
      </c>
      <c r="J74" s="301">
        <v>2027909</v>
      </c>
      <c r="K74" s="310">
        <v>102.85</v>
      </c>
      <c r="L74" s="301">
        <v>103.1</v>
      </c>
      <c r="M74" s="301">
        <v>103.81</v>
      </c>
      <c r="N74" s="301">
        <v>103.38</v>
      </c>
      <c r="O74" s="113">
        <v>0.04</v>
      </c>
      <c r="P74" s="128">
        <v>0.0369</v>
      </c>
      <c r="Q74" s="88">
        <v>0.0362</v>
      </c>
      <c r="R74" s="310">
        <v>0.02</v>
      </c>
    </row>
    <row r="75" spans="1:18" ht="12">
      <c r="A75" s="120" t="s">
        <v>185</v>
      </c>
      <c r="B75" s="89">
        <v>41983</v>
      </c>
      <c r="C75" s="86">
        <v>45488</v>
      </c>
      <c r="D75" s="114"/>
      <c r="E75" s="303">
        <v>55000000</v>
      </c>
      <c r="F75" s="303">
        <v>102520000</v>
      </c>
      <c r="G75" s="303">
        <v>55000000</v>
      </c>
      <c r="H75" s="305">
        <v>61033950.01</v>
      </c>
      <c r="I75" s="305">
        <v>0</v>
      </c>
      <c r="J75" s="305">
        <v>5142950</v>
      </c>
      <c r="K75" s="312">
        <v>108.48</v>
      </c>
      <c r="L75" s="305">
        <v>109.22</v>
      </c>
      <c r="M75" s="305">
        <v>109.61</v>
      </c>
      <c r="N75" s="305">
        <v>109.35</v>
      </c>
      <c r="O75" s="113">
        <v>0.04</v>
      </c>
      <c r="P75" s="131">
        <v>0.03</v>
      </c>
      <c r="Q75" s="115">
        <v>0.029</v>
      </c>
      <c r="R75" s="312">
        <v>0.02</v>
      </c>
    </row>
    <row r="76" spans="1:18" ht="12">
      <c r="A76" s="80" t="s">
        <v>192</v>
      </c>
      <c r="B76" s="82"/>
      <c r="C76" s="82">
        <v>45852</v>
      </c>
      <c r="D76" s="111">
        <v>3834</v>
      </c>
      <c r="E76" s="290">
        <f>E77</f>
        <v>50000000</v>
      </c>
      <c r="F76" s="290">
        <f>F77</f>
        <v>181030000</v>
      </c>
      <c r="G76" s="290">
        <f>G77</f>
        <v>50000000</v>
      </c>
      <c r="H76" s="292"/>
      <c r="I76" s="292"/>
      <c r="J76" s="292"/>
      <c r="K76" s="313"/>
      <c r="L76" s="316"/>
      <c r="M76" s="316"/>
      <c r="N76" s="316"/>
      <c r="O76" s="127">
        <v>0.031</v>
      </c>
      <c r="P76" s="133"/>
      <c r="Q76" s="84"/>
      <c r="R76" s="313"/>
    </row>
    <row r="77" spans="1:18" ht="12">
      <c r="A77" s="108" t="s">
        <v>173</v>
      </c>
      <c r="B77" s="100">
        <v>42018</v>
      </c>
      <c r="C77" s="100">
        <v>45852</v>
      </c>
      <c r="D77" s="101"/>
      <c r="E77" s="284">
        <v>50000000</v>
      </c>
      <c r="F77" s="284">
        <v>181030000</v>
      </c>
      <c r="G77" s="284">
        <v>50000000</v>
      </c>
      <c r="H77" s="285">
        <v>50121100</v>
      </c>
      <c r="I77" s="285">
        <v>0</v>
      </c>
      <c r="J77" s="285">
        <v>121100</v>
      </c>
      <c r="K77" s="317">
        <v>99.57</v>
      </c>
      <c r="L77" s="285">
        <v>100.12</v>
      </c>
      <c r="M77" s="285">
        <v>100.54</v>
      </c>
      <c r="N77" s="285">
        <v>100.24</v>
      </c>
      <c r="O77" s="102">
        <v>0.031</v>
      </c>
      <c r="P77" s="134">
        <v>0.0317</v>
      </c>
      <c r="Q77" s="90">
        <v>0.0309</v>
      </c>
      <c r="R77" s="317">
        <v>0.01</v>
      </c>
    </row>
    <row r="78" spans="1:18" ht="12">
      <c r="A78" s="80" t="s">
        <v>193</v>
      </c>
      <c r="B78" s="82"/>
      <c r="C78" s="82">
        <v>46230</v>
      </c>
      <c r="D78" s="111">
        <v>3834</v>
      </c>
      <c r="E78" s="290">
        <f>E79+E80</f>
        <v>300000000</v>
      </c>
      <c r="F78" s="290">
        <f>F79+F80</f>
        <v>458300000</v>
      </c>
      <c r="G78" s="290">
        <f>G79+G80</f>
        <v>300000000</v>
      </c>
      <c r="H78" s="292"/>
      <c r="I78" s="292"/>
      <c r="J78" s="292"/>
      <c r="K78" s="313"/>
      <c r="L78" s="316"/>
      <c r="M78" s="316"/>
      <c r="N78" s="316"/>
      <c r="O78" s="127">
        <v>0.0225</v>
      </c>
      <c r="P78" s="133"/>
      <c r="Q78" s="84"/>
      <c r="R78" s="313"/>
    </row>
    <row r="79" spans="1:18" ht="12">
      <c r="A79" s="85" t="s">
        <v>173</v>
      </c>
      <c r="B79" s="86">
        <v>42396</v>
      </c>
      <c r="C79" s="86">
        <v>46230</v>
      </c>
      <c r="D79" s="87"/>
      <c r="E79" s="299">
        <v>200000000</v>
      </c>
      <c r="F79" s="299">
        <v>225200000</v>
      </c>
      <c r="G79" s="299">
        <v>200000000</v>
      </c>
      <c r="H79" s="301">
        <v>194187515.01</v>
      </c>
      <c r="I79" s="301">
        <v>5812484.99</v>
      </c>
      <c r="J79" s="301">
        <v>0</v>
      </c>
      <c r="K79" s="310">
        <v>96.92</v>
      </c>
      <c r="L79" s="301">
        <v>95.47</v>
      </c>
      <c r="M79" s="301">
        <v>97.9</v>
      </c>
      <c r="N79" s="301">
        <v>97.09</v>
      </c>
      <c r="O79" s="113">
        <v>0.0225</v>
      </c>
      <c r="P79" s="128">
        <v>0.026</v>
      </c>
      <c r="Q79" s="88">
        <v>0.0258</v>
      </c>
      <c r="R79" s="310">
        <v>0.01</v>
      </c>
    </row>
    <row r="80" spans="1:18" ht="12">
      <c r="A80" s="135" t="s">
        <v>174</v>
      </c>
      <c r="B80" s="89">
        <v>42508</v>
      </c>
      <c r="C80" s="89">
        <v>46230</v>
      </c>
      <c r="D80" s="136"/>
      <c r="E80" s="303">
        <v>100000000</v>
      </c>
      <c r="F80" s="303">
        <v>233100000</v>
      </c>
      <c r="G80" s="303">
        <v>100000000</v>
      </c>
      <c r="H80" s="305">
        <v>99371024.98</v>
      </c>
      <c r="I80" s="305">
        <v>1318975.01</v>
      </c>
      <c r="J80" s="305">
        <v>0</v>
      </c>
      <c r="K80" s="312">
        <v>97.81</v>
      </c>
      <c r="L80" s="305">
        <v>98.2</v>
      </c>
      <c r="M80" s="305">
        <v>99.3</v>
      </c>
      <c r="N80" s="305">
        <v>98.68</v>
      </c>
      <c r="O80" s="121">
        <v>0.0225</v>
      </c>
      <c r="P80" s="131">
        <v>0.0251</v>
      </c>
      <c r="Q80" s="115">
        <v>0.0241</v>
      </c>
      <c r="R80" s="312">
        <v>0</v>
      </c>
    </row>
    <row r="81" spans="1:18" ht="12">
      <c r="A81" s="137" t="s">
        <v>194</v>
      </c>
      <c r="B81" s="95"/>
      <c r="C81" s="138">
        <v>46593</v>
      </c>
      <c r="D81" s="96">
        <v>3833</v>
      </c>
      <c r="E81" s="282">
        <f>+E82+E83+E84+E85</f>
        <v>350000000</v>
      </c>
      <c r="F81" s="282">
        <f>+F82+F83+F84+F85</f>
        <v>752100000</v>
      </c>
      <c r="G81" s="282">
        <f>+G82+G83+G84+G85</f>
        <v>339500000</v>
      </c>
      <c r="H81" s="283"/>
      <c r="I81" s="283"/>
      <c r="J81" s="283"/>
      <c r="K81" s="313"/>
      <c r="L81" s="283"/>
      <c r="M81" s="283"/>
      <c r="N81" s="283"/>
      <c r="O81" s="97">
        <v>0.0195</v>
      </c>
      <c r="P81" s="133"/>
      <c r="Q81" s="98"/>
      <c r="R81" s="313"/>
    </row>
    <row r="82" spans="1:18" ht="12">
      <c r="A82" s="85" t="s">
        <v>173</v>
      </c>
      <c r="B82" s="86">
        <v>42760</v>
      </c>
      <c r="C82" s="139">
        <v>46593</v>
      </c>
      <c r="D82" s="140"/>
      <c r="E82" s="299">
        <v>50000000</v>
      </c>
      <c r="F82" s="299">
        <v>211000000</v>
      </c>
      <c r="G82" s="299">
        <v>50000000</v>
      </c>
      <c r="H82" s="301">
        <v>50918765.01</v>
      </c>
      <c r="I82" s="301">
        <v>0</v>
      </c>
      <c r="J82" s="301">
        <v>918765.01</v>
      </c>
      <c r="K82" s="310">
        <v>101.12</v>
      </c>
      <c r="L82" s="301">
        <v>101.45</v>
      </c>
      <c r="M82" s="301">
        <v>102.39</v>
      </c>
      <c r="N82" s="301">
        <v>101.84</v>
      </c>
      <c r="O82" s="113">
        <v>0.0195</v>
      </c>
      <c r="P82" s="128">
        <v>0.0184</v>
      </c>
      <c r="Q82" s="88">
        <v>0.0176</v>
      </c>
      <c r="R82" s="310">
        <v>0</v>
      </c>
    </row>
    <row r="83" spans="1:18" ht="12">
      <c r="A83" s="85" t="s">
        <v>174</v>
      </c>
      <c r="B83" s="86">
        <v>42816</v>
      </c>
      <c r="C83" s="139">
        <v>46593</v>
      </c>
      <c r="D83" s="140"/>
      <c r="E83" s="299">
        <v>100000000</v>
      </c>
      <c r="F83" s="299">
        <v>192250000</v>
      </c>
      <c r="G83" s="299">
        <v>100000000</v>
      </c>
      <c r="H83" s="301">
        <v>101770134.93</v>
      </c>
      <c r="I83" s="301">
        <v>0</v>
      </c>
      <c r="J83" s="301">
        <v>1470134.96</v>
      </c>
      <c r="K83" s="310">
        <v>101</v>
      </c>
      <c r="L83" s="301">
        <v>101.14</v>
      </c>
      <c r="M83" s="301">
        <v>102.08</v>
      </c>
      <c r="N83" s="301">
        <v>101.47</v>
      </c>
      <c r="O83" s="113">
        <v>0.0195</v>
      </c>
      <c r="P83" s="128">
        <v>0.0185</v>
      </c>
      <c r="Q83" s="88">
        <v>0.018</v>
      </c>
      <c r="R83" s="310">
        <v>0</v>
      </c>
    </row>
    <row r="84" spans="1:18" ht="12">
      <c r="A84" s="108" t="s">
        <v>175</v>
      </c>
      <c r="B84" s="100">
        <v>42872</v>
      </c>
      <c r="C84" s="141">
        <v>46593</v>
      </c>
      <c r="D84" s="142"/>
      <c r="E84" s="284">
        <v>100000000</v>
      </c>
      <c r="F84" s="284">
        <v>147100000</v>
      </c>
      <c r="G84" s="284">
        <v>100000000</v>
      </c>
      <c r="H84" s="285">
        <v>102268300</v>
      </c>
      <c r="I84" s="285">
        <v>0</v>
      </c>
      <c r="J84" s="285">
        <v>1668299.99</v>
      </c>
      <c r="K84" s="317">
        <v>101.36</v>
      </c>
      <c r="L84" s="285">
        <v>101.2</v>
      </c>
      <c r="M84" s="285">
        <v>102.21</v>
      </c>
      <c r="N84" s="285">
        <v>101.67</v>
      </c>
      <c r="O84" s="102">
        <v>0.0195</v>
      </c>
      <c r="P84" s="134">
        <v>0.0181</v>
      </c>
      <c r="Q84" s="90">
        <v>0.0178</v>
      </c>
      <c r="R84" s="317">
        <v>0</v>
      </c>
    </row>
    <row r="85" spans="1:18" ht="12">
      <c r="A85" s="108" t="s">
        <v>195</v>
      </c>
      <c r="B85" s="143">
        <v>42935</v>
      </c>
      <c r="C85" s="143">
        <v>46593</v>
      </c>
      <c r="D85" s="142"/>
      <c r="E85" s="284">
        <v>100000000</v>
      </c>
      <c r="F85" s="284">
        <v>201750000</v>
      </c>
      <c r="G85" s="284">
        <v>89500000</v>
      </c>
      <c r="H85" s="285">
        <f>92184974.94+832350</f>
        <v>93017324.94</v>
      </c>
      <c r="I85" s="285">
        <v>0</v>
      </c>
      <c r="J85" s="285">
        <v>2684974.94</v>
      </c>
      <c r="K85" s="317">
        <v>101.67</v>
      </c>
      <c r="L85" s="285">
        <v>102.76</v>
      </c>
      <c r="M85" s="285">
        <v>103.23</v>
      </c>
      <c r="N85" s="285">
        <v>103</v>
      </c>
      <c r="O85" s="102">
        <v>0.0195</v>
      </c>
      <c r="P85" s="134">
        <v>0.0177</v>
      </c>
      <c r="Q85" s="90">
        <v>0.0163</v>
      </c>
      <c r="R85" s="317">
        <v>0</v>
      </c>
    </row>
    <row r="86" spans="1:18" ht="12">
      <c r="A86" s="205" t="s">
        <v>196</v>
      </c>
      <c r="B86" s="95"/>
      <c r="C86" s="82">
        <v>47473</v>
      </c>
      <c r="D86" s="111">
        <v>3836</v>
      </c>
      <c r="E86" s="290">
        <f>E91+E87+E88+E89+E90</f>
        <v>1000000000</v>
      </c>
      <c r="F86" s="290">
        <f>F87+F91+F88+F89+F90</f>
        <v>1757430000</v>
      </c>
      <c r="G86" s="290">
        <f>G91+G87+G88+G89+G90</f>
        <v>1000000000</v>
      </c>
      <c r="H86" s="292"/>
      <c r="I86" s="292"/>
      <c r="J86" s="292"/>
      <c r="K86" s="313"/>
      <c r="L86" s="316"/>
      <c r="M86" s="316"/>
      <c r="N86" s="316"/>
      <c r="O86" s="127">
        <v>0.005</v>
      </c>
      <c r="P86" s="133"/>
      <c r="Q86" s="84"/>
      <c r="R86" s="313"/>
    </row>
    <row r="87" spans="1:18" ht="12">
      <c r="A87" s="85" t="s">
        <v>173</v>
      </c>
      <c r="B87" s="100">
        <v>43637</v>
      </c>
      <c r="C87" s="100">
        <v>47473</v>
      </c>
      <c r="D87" s="101"/>
      <c r="E87" s="284">
        <v>200000000</v>
      </c>
      <c r="F87" s="284">
        <v>472030000</v>
      </c>
      <c r="G87" s="284">
        <v>200000000</v>
      </c>
      <c r="H87" s="285">
        <v>201883169.96</v>
      </c>
      <c r="I87" s="285">
        <v>0</v>
      </c>
      <c r="J87" s="285">
        <v>1883169.96</v>
      </c>
      <c r="K87" s="317">
        <v>99.6</v>
      </c>
      <c r="L87" s="285">
        <v>100</v>
      </c>
      <c r="M87" s="285">
        <v>101.66</v>
      </c>
      <c r="N87" s="285">
        <v>100.94</v>
      </c>
      <c r="O87" s="102">
        <v>0.005</v>
      </c>
      <c r="P87" s="134">
        <v>0.0054</v>
      </c>
      <c r="Q87" s="90">
        <v>0.0041</v>
      </c>
      <c r="R87" s="317">
        <v>0</v>
      </c>
    </row>
    <row r="88" spans="1:18" ht="12">
      <c r="A88" s="85" t="s">
        <v>174</v>
      </c>
      <c r="B88" s="100">
        <v>43677</v>
      </c>
      <c r="C88" s="100">
        <v>47473</v>
      </c>
      <c r="D88" s="101"/>
      <c r="E88" s="284">
        <v>200000000</v>
      </c>
      <c r="F88" s="284">
        <v>305750000</v>
      </c>
      <c r="G88" s="284">
        <v>200000000</v>
      </c>
      <c r="H88" s="285">
        <v>203778820.01</v>
      </c>
      <c r="I88" s="285">
        <v>0</v>
      </c>
      <c r="J88" s="285">
        <v>3678820</v>
      </c>
      <c r="K88" s="317">
        <v>101.29</v>
      </c>
      <c r="L88" s="285">
        <v>100.81</v>
      </c>
      <c r="M88" s="285">
        <v>102.56</v>
      </c>
      <c r="N88" s="285">
        <v>101.84</v>
      </c>
      <c r="O88" s="102">
        <v>0.005</v>
      </c>
      <c r="P88" s="134">
        <v>0.0037</v>
      </c>
      <c r="Q88" s="90">
        <v>0.0032</v>
      </c>
      <c r="R88" s="317">
        <v>0</v>
      </c>
    </row>
    <row r="89" spans="1:18" ht="12">
      <c r="A89" s="85" t="s">
        <v>175</v>
      </c>
      <c r="B89" s="100">
        <v>43859</v>
      </c>
      <c r="C89" s="100">
        <v>47473</v>
      </c>
      <c r="D89" s="101"/>
      <c r="E89" s="284">
        <v>200000000</v>
      </c>
      <c r="F89" s="284">
        <v>463150000</v>
      </c>
      <c r="G89" s="284">
        <v>200000000</v>
      </c>
      <c r="H89" s="285">
        <v>207361100</v>
      </c>
      <c r="I89" s="285">
        <v>0</v>
      </c>
      <c r="J89" s="285">
        <v>7261100</v>
      </c>
      <c r="K89" s="317">
        <v>103.03</v>
      </c>
      <c r="L89" s="285">
        <v>103.45</v>
      </c>
      <c r="M89" s="285">
        <v>103.86</v>
      </c>
      <c r="N89" s="285">
        <v>103.63</v>
      </c>
      <c r="O89" s="102">
        <v>0.005</v>
      </c>
      <c r="P89" s="134">
        <v>0.0019</v>
      </c>
      <c r="Q89" s="90">
        <v>0.0013</v>
      </c>
      <c r="R89" s="317">
        <v>0</v>
      </c>
    </row>
    <row r="90" spans="1:18" ht="12">
      <c r="A90" s="85" t="s">
        <v>176</v>
      </c>
      <c r="B90" s="100">
        <v>43887</v>
      </c>
      <c r="C90" s="100">
        <v>47473</v>
      </c>
      <c r="D90" s="101"/>
      <c r="E90" s="284">
        <v>200000000</v>
      </c>
      <c r="F90" s="284">
        <v>265800000</v>
      </c>
      <c r="G90" s="284">
        <v>200000000</v>
      </c>
      <c r="H90" s="285">
        <v>207631770.11</v>
      </c>
      <c r="I90" s="285">
        <v>0</v>
      </c>
      <c r="J90" s="285">
        <v>7448710</v>
      </c>
      <c r="K90" s="317">
        <v>103.54</v>
      </c>
      <c r="L90" s="285">
        <v>103.2</v>
      </c>
      <c r="M90" s="285">
        <v>104.4</v>
      </c>
      <c r="N90" s="285">
        <v>103.72</v>
      </c>
      <c r="O90" s="102">
        <v>0.005</v>
      </c>
      <c r="P90" s="134">
        <v>0.0014</v>
      </c>
      <c r="Q90" s="90">
        <v>0.0012</v>
      </c>
      <c r="R90" s="317">
        <v>0</v>
      </c>
    </row>
    <row r="91" spans="1:18" ht="12">
      <c r="A91" s="144" t="s">
        <v>183</v>
      </c>
      <c r="B91" s="143">
        <v>43936</v>
      </c>
      <c r="C91" s="143">
        <v>47473</v>
      </c>
      <c r="D91" s="101"/>
      <c r="E91" s="284">
        <v>200000000</v>
      </c>
      <c r="F91" s="284">
        <v>250700000</v>
      </c>
      <c r="G91" s="284">
        <v>200000000</v>
      </c>
      <c r="H91" s="285">
        <v>199402489.89</v>
      </c>
      <c r="I91" s="285">
        <v>1137425</v>
      </c>
      <c r="J91" s="285">
        <v>222975</v>
      </c>
      <c r="K91" s="317">
        <v>98.83</v>
      </c>
      <c r="L91" s="285">
        <v>96.75</v>
      </c>
      <c r="M91" s="285">
        <v>102</v>
      </c>
      <c r="N91" s="285">
        <v>99.54</v>
      </c>
      <c r="O91" s="102">
        <v>0.005</v>
      </c>
      <c r="P91" s="134">
        <v>0.0063</v>
      </c>
      <c r="Q91" s="90">
        <v>0.0055</v>
      </c>
      <c r="R91" s="317">
        <v>0</v>
      </c>
    </row>
    <row r="92" spans="1:18" ht="12.75" customHeight="1">
      <c r="A92" s="236" t="s">
        <v>242</v>
      </c>
      <c r="B92" s="82"/>
      <c r="C92" s="82">
        <v>48077</v>
      </c>
      <c r="D92" s="146">
        <v>3833</v>
      </c>
      <c r="E92" s="290">
        <f>E93+E94+E95+E96</f>
        <v>1300000000</v>
      </c>
      <c r="F92" s="290">
        <f>F93+F94+F95+F96</f>
        <v>1935250000</v>
      </c>
      <c r="G92" s="290">
        <f>G93+G94+G95+G96</f>
        <v>1100000000</v>
      </c>
      <c r="H92" s="292"/>
      <c r="I92" s="292"/>
      <c r="J92" s="292"/>
      <c r="K92" s="313"/>
      <c r="L92" s="316"/>
      <c r="M92" s="316"/>
      <c r="N92" s="316"/>
      <c r="O92" s="127">
        <v>0.001</v>
      </c>
      <c r="P92" s="133"/>
      <c r="Q92" s="84"/>
      <c r="R92" s="313"/>
    </row>
    <row r="93" spans="1:18" ht="12.75" customHeight="1">
      <c r="A93" s="85" t="s">
        <v>173</v>
      </c>
      <c r="B93" s="100">
        <v>44244</v>
      </c>
      <c r="C93" s="100">
        <v>48077</v>
      </c>
      <c r="D93" s="142"/>
      <c r="E93" s="284">
        <v>300000000</v>
      </c>
      <c r="F93" s="284">
        <v>555650000</v>
      </c>
      <c r="G93" s="284">
        <v>300000000</v>
      </c>
      <c r="H93" s="285">
        <v>298731530</v>
      </c>
      <c r="I93" s="285">
        <v>1311550</v>
      </c>
      <c r="J93" s="285">
        <v>43080</v>
      </c>
      <c r="K93" s="317">
        <v>98.85</v>
      </c>
      <c r="L93" s="285">
        <v>98.86</v>
      </c>
      <c r="M93" s="285">
        <v>100.52</v>
      </c>
      <c r="N93" s="285">
        <v>99.58</v>
      </c>
      <c r="O93" s="102">
        <v>0.001</v>
      </c>
      <c r="P93" s="134">
        <v>0.0021</v>
      </c>
      <c r="Q93" s="90">
        <v>0.0014</v>
      </c>
      <c r="R93" s="317">
        <v>0</v>
      </c>
    </row>
    <row r="94" spans="1:18" ht="15" customHeight="1">
      <c r="A94" s="85" t="s">
        <v>243</v>
      </c>
      <c r="B94" s="100">
        <v>44265</v>
      </c>
      <c r="C94" s="100">
        <v>48077</v>
      </c>
      <c r="D94" s="142"/>
      <c r="E94" s="284">
        <v>200000000</v>
      </c>
      <c r="F94" s="284">
        <v>353550000</v>
      </c>
      <c r="G94" s="284">
        <v>0</v>
      </c>
      <c r="H94" s="288" t="s">
        <v>244</v>
      </c>
      <c r="I94" s="288" t="s">
        <v>244</v>
      </c>
      <c r="J94" s="288" t="s">
        <v>244</v>
      </c>
      <c r="K94" s="317">
        <v>98.24</v>
      </c>
      <c r="L94" s="288" t="s">
        <v>244</v>
      </c>
      <c r="M94" s="288" t="s">
        <v>244</v>
      </c>
      <c r="N94" s="288" t="s">
        <v>244</v>
      </c>
      <c r="O94" s="102">
        <v>0.001</v>
      </c>
      <c r="P94" s="134">
        <v>0.0027</v>
      </c>
      <c r="Q94" s="288" t="s">
        <v>244</v>
      </c>
      <c r="R94" s="317">
        <v>0</v>
      </c>
    </row>
    <row r="95" spans="1:18" ht="15" customHeight="1">
      <c r="A95" s="120" t="s">
        <v>175</v>
      </c>
      <c r="B95" s="100">
        <v>44462</v>
      </c>
      <c r="C95" s="100">
        <v>48077</v>
      </c>
      <c r="D95" s="142"/>
      <c r="E95" s="284">
        <v>300000000</v>
      </c>
      <c r="F95" s="284">
        <v>508150000</v>
      </c>
      <c r="G95" s="284">
        <v>300000000</v>
      </c>
      <c r="H95" s="318">
        <v>297096825.97</v>
      </c>
      <c r="I95" s="285">
        <v>2933585</v>
      </c>
      <c r="J95" s="288" t="s">
        <v>244</v>
      </c>
      <c r="K95" s="317">
        <v>98.66</v>
      </c>
      <c r="L95" s="285">
        <v>98.49</v>
      </c>
      <c r="M95" s="285">
        <v>100</v>
      </c>
      <c r="N95" s="285">
        <v>99.02</v>
      </c>
      <c r="O95" s="102">
        <v>0.001</v>
      </c>
      <c r="P95" s="134">
        <v>0.0024</v>
      </c>
      <c r="Q95" s="90">
        <v>0.002</v>
      </c>
      <c r="R95" s="317">
        <v>0</v>
      </c>
    </row>
    <row r="96" spans="1:18" ht="15" customHeight="1">
      <c r="A96" s="85" t="s">
        <v>176</v>
      </c>
      <c r="B96" s="100">
        <v>44496</v>
      </c>
      <c r="C96" s="100">
        <v>48077</v>
      </c>
      <c r="D96" s="142"/>
      <c r="E96" s="284">
        <v>500000000</v>
      </c>
      <c r="F96" s="284">
        <v>517900000</v>
      </c>
      <c r="G96" s="284">
        <v>500000000</v>
      </c>
      <c r="H96" s="318">
        <v>479456445.14</v>
      </c>
      <c r="I96" s="285">
        <v>20640815</v>
      </c>
      <c r="J96" s="288" t="s">
        <v>244</v>
      </c>
      <c r="K96" s="317">
        <v>95.77</v>
      </c>
      <c r="L96" s="285">
        <v>93.41</v>
      </c>
      <c r="M96" s="285">
        <v>98.07</v>
      </c>
      <c r="N96" s="285">
        <v>95.87</v>
      </c>
      <c r="O96" s="102">
        <v>0.001</v>
      </c>
      <c r="P96" s="134">
        <v>0.0054</v>
      </c>
      <c r="Q96" s="90">
        <v>0.0053</v>
      </c>
      <c r="R96" s="317">
        <v>0</v>
      </c>
    </row>
    <row r="97" spans="1:18" ht="12">
      <c r="A97" s="109" t="s">
        <v>197</v>
      </c>
      <c r="B97" s="91"/>
      <c r="C97" s="91"/>
      <c r="D97" s="145"/>
      <c r="E97" s="286">
        <f>E52+E59+E68+E76+E78+E81+E86+E92</f>
        <v>4085000000</v>
      </c>
      <c r="F97" s="286">
        <f>F52+F59+F68+F76+F78+F81+F86+F92</f>
        <v>7802354400</v>
      </c>
      <c r="G97" s="286">
        <f>G52+G59+G68+G76+G78+G81+G86+G92</f>
        <v>3824500000</v>
      </c>
      <c r="H97" s="286">
        <f>SUM(H52:H96)</f>
        <v>3885965560.3800006</v>
      </c>
      <c r="I97" s="319">
        <f>SUM(I52:I96)</f>
        <v>34289674.99</v>
      </c>
      <c r="J97" s="286">
        <f>SUM(J52:J96)</f>
        <v>83029714.22</v>
      </c>
      <c r="K97" s="92"/>
      <c r="L97" s="92"/>
      <c r="M97" s="92"/>
      <c r="N97" s="92"/>
      <c r="O97" s="93"/>
      <c r="P97" s="93"/>
      <c r="Q97" s="93"/>
      <c r="R97" s="287"/>
    </row>
    <row r="98" spans="1:18" ht="13.5" customHeight="1">
      <c r="A98" s="402" t="s">
        <v>230</v>
      </c>
      <c r="B98" s="402"/>
      <c r="C98" s="402"/>
      <c r="D98" s="402"/>
      <c r="E98" s="402"/>
      <c r="F98" s="402"/>
      <c r="G98" s="402"/>
      <c r="H98" s="402"/>
      <c r="I98" s="402"/>
      <c r="J98" s="402"/>
      <c r="K98" s="402"/>
      <c r="L98" s="402"/>
      <c r="M98" s="402"/>
      <c r="N98" s="402"/>
      <c r="O98" s="402"/>
      <c r="P98" s="402"/>
      <c r="Q98" s="402"/>
      <c r="R98" s="402"/>
    </row>
    <row r="99" spans="1:18" ht="13.5" customHeight="1">
      <c r="A99" s="402" t="s">
        <v>305</v>
      </c>
      <c r="B99" s="402"/>
      <c r="C99" s="402"/>
      <c r="D99" s="402"/>
      <c r="E99" s="402"/>
      <c r="F99" s="402"/>
      <c r="G99" s="402"/>
      <c r="H99" s="402"/>
      <c r="I99" s="402"/>
      <c r="J99" s="402"/>
      <c r="K99" s="402"/>
      <c r="L99" s="402"/>
      <c r="M99" s="402"/>
      <c r="N99" s="402"/>
      <c r="O99" s="402"/>
      <c r="P99" s="402"/>
      <c r="Q99" s="402"/>
      <c r="R99" s="402"/>
    </row>
    <row r="100" spans="1:18" ht="13.5" customHeight="1">
      <c r="A100" s="278"/>
      <c r="B100" s="278"/>
      <c r="C100" s="278"/>
      <c r="D100" s="278"/>
      <c r="E100" s="278"/>
      <c r="F100" s="278"/>
      <c r="G100" s="278"/>
      <c r="H100" s="278"/>
      <c r="I100" s="278"/>
      <c r="J100" s="278"/>
      <c r="K100" s="278"/>
      <c r="L100" s="278"/>
      <c r="M100" s="278"/>
      <c r="N100" s="278"/>
      <c r="O100" s="278"/>
      <c r="P100" s="278"/>
      <c r="Q100" s="278"/>
      <c r="R100" s="278"/>
    </row>
    <row r="101" spans="1:18" ht="13.5" customHeight="1">
      <c r="A101" s="402" t="s">
        <v>231</v>
      </c>
      <c r="B101" s="402"/>
      <c r="C101" s="402"/>
      <c r="D101" s="402"/>
      <c r="E101" s="402"/>
      <c r="F101" s="402"/>
      <c r="G101" s="402"/>
      <c r="H101" s="402"/>
      <c r="I101" s="402"/>
      <c r="J101" s="402"/>
      <c r="K101" s="402"/>
      <c r="L101" s="402"/>
      <c r="M101" s="402"/>
      <c r="N101" s="402"/>
      <c r="O101" s="402"/>
      <c r="P101" s="402"/>
      <c r="Q101" s="402"/>
      <c r="R101" s="402"/>
    </row>
    <row r="102" spans="1:18" ht="13.5" customHeight="1">
      <c r="A102" s="278"/>
      <c r="B102" s="278"/>
      <c r="C102" s="278"/>
      <c r="D102" s="278"/>
      <c r="E102" s="278"/>
      <c r="F102" s="278"/>
      <c r="G102" s="278"/>
      <c r="H102" s="278"/>
      <c r="I102" s="278"/>
      <c r="J102" s="278"/>
      <c r="K102" s="278"/>
      <c r="L102" s="278"/>
      <c r="M102" s="278"/>
      <c r="N102" s="278"/>
      <c r="O102" s="278"/>
      <c r="P102" s="278"/>
      <c r="Q102" s="278"/>
      <c r="R102" s="331"/>
    </row>
    <row r="103" spans="1:18" ht="13.5" customHeight="1">
      <c r="A103" s="278"/>
      <c r="B103" s="278"/>
      <c r="C103" s="278"/>
      <c r="D103" s="278"/>
      <c r="E103" s="278"/>
      <c r="F103" s="278"/>
      <c r="G103" s="278"/>
      <c r="H103" s="278"/>
      <c r="I103" s="278"/>
      <c r="J103" s="278"/>
      <c r="K103" s="278"/>
      <c r="L103" s="278"/>
      <c r="M103" s="278"/>
      <c r="N103" s="278"/>
      <c r="O103" s="278"/>
      <c r="P103" s="278"/>
      <c r="Q103" s="278"/>
      <c r="R103" s="278"/>
    </row>
    <row r="104" spans="1:18" ht="13.5" customHeight="1">
      <c r="A104" s="278"/>
      <c r="B104" s="278"/>
      <c r="C104" s="278"/>
      <c r="D104" s="278"/>
      <c r="E104" s="278"/>
      <c r="F104" s="278"/>
      <c r="G104" s="278"/>
      <c r="H104" s="278"/>
      <c r="I104" s="278"/>
      <c r="J104" s="278"/>
      <c r="K104" s="278"/>
      <c r="L104" s="278"/>
      <c r="M104" s="278"/>
      <c r="N104" s="278"/>
      <c r="O104" s="278"/>
      <c r="P104" s="278"/>
      <c r="Q104" s="278"/>
      <c r="R104" s="278"/>
    </row>
    <row r="105" spans="1:18" ht="12.75">
      <c r="A105" s="398" t="str">
        <f>A47</f>
        <v>GOVERNMENT SECURITIES SOLD AT AUCTIONS, CIRCULATING AS OF 31 DECEMBER 2021</v>
      </c>
      <c r="B105" s="398"/>
      <c r="C105" s="398"/>
      <c r="D105" s="398"/>
      <c r="E105" s="398"/>
      <c r="F105" s="398"/>
      <c r="G105" s="398"/>
      <c r="H105" s="398"/>
      <c r="I105" s="398"/>
      <c r="J105" s="398"/>
      <c r="K105" s="398"/>
      <c r="L105" s="398"/>
      <c r="M105" s="398"/>
      <c r="N105" s="398"/>
      <c r="O105" s="398"/>
      <c r="P105" s="398"/>
      <c r="Q105" s="398"/>
      <c r="R105" s="398"/>
    </row>
    <row r="106" spans="1:18" ht="12.75">
      <c r="A106" s="71" t="s">
        <v>167</v>
      </c>
      <c r="B106" s="264"/>
      <c r="C106" s="72"/>
      <c r="D106" s="72"/>
      <c r="E106" s="72"/>
      <c r="F106" s="279"/>
      <c r="G106" s="280"/>
      <c r="H106" s="280"/>
      <c r="I106" s="281"/>
      <c r="J106" s="73"/>
      <c r="K106" s="72"/>
      <c r="L106" s="72"/>
      <c r="M106" s="72"/>
      <c r="N106" s="74"/>
      <c r="O106" s="74"/>
      <c r="P106" s="74"/>
      <c r="Q106" s="75"/>
      <c r="R106" s="74"/>
    </row>
    <row r="107" spans="1:18" ht="15" customHeight="1">
      <c r="A107" s="394" t="s">
        <v>211</v>
      </c>
      <c r="B107" s="394" t="s">
        <v>212</v>
      </c>
      <c r="C107" s="394" t="s">
        <v>213</v>
      </c>
      <c r="D107" s="394" t="s">
        <v>214</v>
      </c>
      <c r="E107" s="76" t="s">
        <v>169</v>
      </c>
      <c r="F107" s="77"/>
      <c r="G107" s="78"/>
      <c r="H107" s="394" t="s">
        <v>172</v>
      </c>
      <c r="I107" s="396" t="s">
        <v>215</v>
      </c>
      <c r="J107" s="396" t="s">
        <v>216</v>
      </c>
      <c r="K107" s="78" t="s">
        <v>170</v>
      </c>
      <c r="L107" s="78"/>
      <c r="M107" s="78"/>
      <c r="N107" s="79"/>
      <c r="O107" s="389" t="s">
        <v>217</v>
      </c>
      <c r="P107" s="391" t="s">
        <v>171</v>
      </c>
      <c r="Q107" s="392"/>
      <c r="R107" s="389" t="s">
        <v>218</v>
      </c>
    </row>
    <row r="108" spans="1:18" ht="72.75" customHeight="1">
      <c r="A108" s="395"/>
      <c r="B108" s="395"/>
      <c r="C108" s="395"/>
      <c r="D108" s="395"/>
      <c r="E108" s="188" t="s">
        <v>219</v>
      </c>
      <c r="F108" s="189" t="s">
        <v>220</v>
      </c>
      <c r="G108" s="190" t="s">
        <v>221</v>
      </c>
      <c r="H108" s="395"/>
      <c r="I108" s="397"/>
      <c r="J108" s="397"/>
      <c r="K108" s="191" t="s">
        <v>222</v>
      </c>
      <c r="L108" s="189" t="s">
        <v>223</v>
      </c>
      <c r="M108" s="189" t="s">
        <v>224</v>
      </c>
      <c r="N108" s="192" t="s">
        <v>225</v>
      </c>
      <c r="O108" s="390"/>
      <c r="P108" s="190" t="s">
        <v>226</v>
      </c>
      <c r="Q108" s="190" t="s">
        <v>227</v>
      </c>
      <c r="R108" s="390"/>
    </row>
    <row r="109" spans="1:18" ht="12">
      <c r="A109" s="80" t="s">
        <v>198</v>
      </c>
      <c r="B109" s="95"/>
      <c r="C109" s="82">
        <v>50942</v>
      </c>
      <c r="D109" s="146">
        <v>7305</v>
      </c>
      <c r="E109" s="290">
        <f>E110+E111+E112+E113</f>
        <v>695000000</v>
      </c>
      <c r="F109" s="290">
        <f>F110+F111+F112+F113</f>
        <v>907461921</v>
      </c>
      <c r="G109" s="290">
        <f>G110+G111+G112+G113</f>
        <v>569780000</v>
      </c>
      <c r="H109" s="292"/>
      <c r="I109" s="292"/>
      <c r="J109" s="292"/>
      <c r="K109" s="313"/>
      <c r="L109" s="316"/>
      <c r="M109" s="316"/>
      <c r="N109" s="316"/>
      <c r="O109" s="127">
        <v>0.015</v>
      </c>
      <c r="P109" s="133"/>
      <c r="Q109" s="84"/>
      <c r="R109" s="313"/>
    </row>
    <row r="110" spans="1:18" ht="12">
      <c r="A110" s="85" t="s">
        <v>173</v>
      </c>
      <c r="B110" s="100">
        <v>43637</v>
      </c>
      <c r="C110" s="100">
        <v>50942</v>
      </c>
      <c r="D110" s="142"/>
      <c r="E110" s="284">
        <v>200000000</v>
      </c>
      <c r="F110" s="284">
        <v>248281921</v>
      </c>
      <c r="G110" s="284">
        <v>100600000</v>
      </c>
      <c r="H110" s="285">
        <v>99049680</v>
      </c>
      <c r="I110" s="285">
        <v>1550320</v>
      </c>
      <c r="J110" s="285">
        <v>0</v>
      </c>
      <c r="K110" s="317">
        <v>94.1</v>
      </c>
      <c r="L110" s="285">
        <v>96.95</v>
      </c>
      <c r="M110" s="285">
        <v>100</v>
      </c>
      <c r="N110" s="285">
        <v>98.46</v>
      </c>
      <c r="O110" s="102">
        <v>0.015</v>
      </c>
      <c r="P110" s="134">
        <v>0.0186</v>
      </c>
      <c r="Q110" s="90">
        <v>0.016</v>
      </c>
      <c r="R110" s="317">
        <v>0</v>
      </c>
    </row>
    <row r="111" spans="1:18" ht="12">
      <c r="A111" s="85" t="s">
        <v>174</v>
      </c>
      <c r="B111" s="100">
        <v>43670</v>
      </c>
      <c r="C111" s="100">
        <v>50942</v>
      </c>
      <c r="D111" s="142"/>
      <c r="E111" s="284">
        <v>200000000</v>
      </c>
      <c r="F111" s="284">
        <v>282730000</v>
      </c>
      <c r="G111" s="284">
        <v>200000000</v>
      </c>
      <c r="H111" s="285">
        <v>199816401</v>
      </c>
      <c r="I111" s="285">
        <v>906699</v>
      </c>
      <c r="J111" s="285">
        <v>443100</v>
      </c>
      <c r="K111" s="317">
        <v>98.08</v>
      </c>
      <c r="L111" s="285">
        <v>97.55</v>
      </c>
      <c r="M111" s="285">
        <v>102.08</v>
      </c>
      <c r="N111" s="285">
        <v>99.77</v>
      </c>
      <c r="O111" s="102">
        <v>0.015</v>
      </c>
      <c r="P111" s="134">
        <v>0.0162</v>
      </c>
      <c r="Q111" s="90">
        <v>0.0152</v>
      </c>
      <c r="R111" s="317">
        <v>0</v>
      </c>
    </row>
    <row r="112" spans="1:18" ht="12">
      <c r="A112" s="85" t="s">
        <v>175</v>
      </c>
      <c r="B112" s="100">
        <v>43705</v>
      </c>
      <c r="C112" s="100">
        <v>50942</v>
      </c>
      <c r="D112" s="142"/>
      <c r="E112" s="284">
        <v>200000000</v>
      </c>
      <c r="F112" s="284">
        <v>244200000</v>
      </c>
      <c r="G112" s="284">
        <v>200000000</v>
      </c>
      <c r="H112" s="285">
        <v>203314845</v>
      </c>
      <c r="I112" s="285">
        <v>5635</v>
      </c>
      <c r="J112" s="285">
        <v>2760480</v>
      </c>
      <c r="K112" s="317">
        <v>100.54</v>
      </c>
      <c r="L112" s="285">
        <v>98.81</v>
      </c>
      <c r="M112" s="285">
        <v>104.91</v>
      </c>
      <c r="N112" s="285">
        <v>101.38</v>
      </c>
      <c r="O112" s="102">
        <v>0.015</v>
      </c>
      <c r="P112" s="134">
        <v>0.0147</v>
      </c>
      <c r="Q112" s="90">
        <v>0.0142</v>
      </c>
      <c r="R112" s="317">
        <v>0</v>
      </c>
    </row>
    <row r="113" spans="1:18" ht="12">
      <c r="A113" s="85" t="s">
        <v>176</v>
      </c>
      <c r="B113" s="147">
        <v>43747</v>
      </c>
      <c r="C113" s="100">
        <v>50942</v>
      </c>
      <c r="D113" s="142"/>
      <c r="E113" s="284">
        <v>95000000</v>
      </c>
      <c r="F113" s="284">
        <v>132250000</v>
      </c>
      <c r="G113" s="284">
        <v>69180000</v>
      </c>
      <c r="H113" s="285">
        <v>71019438</v>
      </c>
      <c r="I113" s="285">
        <v>0</v>
      </c>
      <c r="J113" s="285">
        <v>1528128</v>
      </c>
      <c r="K113" s="317">
        <v>100.86</v>
      </c>
      <c r="L113" s="285">
        <v>101.5</v>
      </c>
      <c r="M113" s="285">
        <v>104.35</v>
      </c>
      <c r="N113" s="285">
        <v>102.21</v>
      </c>
      <c r="O113" s="102">
        <v>0.015</v>
      </c>
      <c r="P113" s="134">
        <v>0.0145</v>
      </c>
      <c r="Q113" s="90">
        <v>0.0138</v>
      </c>
      <c r="R113" s="317">
        <v>0</v>
      </c>
    </row>
    <row r="114" spans="1:18" ht="12">
      <c r="A114" s="109" t="s">
        <v>199</v>
      </c>
      <c r="B114" s="91"/>
      <c r="C114" s="91"/>
      <c r="D114" s="145"/>
      <c r="E114" s="286">
        <f>E109</f>
        <v>695000000</v>
      </c>
      <c r="F114" s="286">
        <f>F109</f>
        <v>907461921</v>
      </c>
      <c r="G114" s="286">
        <f>G109</f>
        <v>569780000</v>
      </c>
      <c r="H114" s="286">
        <f>H110+H111+H112+H113</f>
        <v>573200364</v>
      </c>
      <c r="I114" s="286">
        <f>I110+I111+I112+I113</f>
        <v>2462654</v>
      </c>
      <c r="J114" s="286">
        <f>J110+J111+J112+J113</f>
        <v>4731708</v>
      </c>
      <c r="K114" s="92"/>
      <c r="L114" s="92"/>
      <c r="M114" s="92"/>
      <c r="N114" s="92"/>
      <c r="O114" s="93"/>
      <c r="P114" s="93"/>
      <c r="Q114" s="93"/>
      <c r="R114" s="287"/>
    </row>
    <row r="115" spans="1:18" ht="12">
      <c r="A115" s="106" t="s">
        <v>200</v>
      </c>
      <c r="B115" s="107"/>
      <c r="C115" s="107"/>
      <c r="D115" s="107"/>
      <c r="E115" s="320">
        <f aca="true" t="shared" si="1" ref="E115:J115">SUM(E32+E40+E97+E114)</f>
        <v>5830000000</v>
      </c>
      <c r="F115" s="320">
        <f t="shared" si="1"/>
        <v>10714527773</v>
      </c>
      <c r="G115" s="320">
        <f t="shared" si="1"/>
        <v>5379280000</v>
      </c>
      <c r="H115" s="320">
        <f t="shared" si="1"/>
        <v>5441081334.06</v>
      </c>
      <c r="I115" s="320">
        <f t="shared" si="1"/>
        <v>47724854.33</v>
      </c>
      <c r="J115" s="320">
        <f t="shared" si="1"/>
        <v>94594357.22</v>
      </c>
      <c r="K115" s="148"/>
      <c r="L115" s="148"/>
      <c r="M115" s="148"/>
      <c r="N115" s="149"/>
      <c r="O115" s="107"/>
      <c r="P115" s="149"/>
      <c r="Q115" s="107"/>
      <c r="R115" s="150"/>
    </row>
    <row r="116" spans="1:18" ht="12">
      <c r="A116" s="106" t="s">
        <v>201</v>
      </c>
      <c r="B116" s="107"/>
      <c r="C116" s="107"/>
      <c r="D116" s="107"/>
      <c r="E116" s="320">
        <f aca="true" t="shared" si="2" ref="E116:J116">SUM(+E115+E24)</f>
        <v>8830000000</v>
      </c>
      <c r="F116" s="320">
        <f t="shared" si="2"/>
        <v>15708151773</v>
      </c>
      <c r="G116" s="320">
        <f t="shared" si="2"/>
        <v>8179280000</v>
      </c>
      <c r="H116" s="320">
        <f t="shared" si="2"/>
        <v>8239365332.14</v>
      </c>
      <c r="I116" s="320">
        <f t="shared" si="2"/>
        <v>56976231.53</v>
      </c>
      <c r="J116" s="320">
        <f t="shared" si="2"/>
        <v>102123612.22</v>
      </c>
      <c r="K116" s="151" t="s">
        <v>168</v>
      </c>
      <c r="L116" s="151"/>
      <c r="M116" s="151"/>
      <c r="N116" s="152" t="s">
        <v>168</v>
      </c>
      <c r="O116" s="107"/>
      <c r="P116" s="150"/>
      <c r="Q116" s="153"/>
      <c r="R116" s="150"/>
    </row>
    <row r="117" spans="1:18" ht="13.5" customHeight="1">
      <c r="A117" s="402" t="s">
        <v>230</v>
      </c>
      <c r="B117" s="402"/>
      <c r="C117" s="402"/>
      <c r="D117" s="402"/>
      <c r="E117" s="402"/>
      <c r="F117" s="402"/>
      <c r="G117" s="402"/>
      <c r="H117" s="402"/>
      <c r="I117" s="402"/>
      <c r="J117" s="402"/>
      <c r="K117" s="402"/>
      <c r="L117" s="402"/>
      <c r="M117" s="402"/>
      <c r="N117" s="402"/>
      <c r="O117" s="402"/>
      <c r="P117" s="402"/>
      <c r="Q117" s="402"/>
      <c r="R117" s="402"/>
    </row>
    <row r="118" spans="1:18" ht="13.5" customHeight="1">
      <c r="A118" s="278"/>
      <c r="B118" s="278"/>
      <c r="C118" s="278"/>
      <c r="D118" s="278"/>
      <c r="E118" s="278"/>
      <c r="F118" s="278"/>
      <c r="G118" s="278"/>
      <c r="H118" s="278"/>
      <c r="I118" s="278"/>
      <c r="J118" s="278"/>
      <c r="K118" s="278"/>
      <c r="L118" s="278"/>
      <c r="M118" s="278"/>
      <c r="N118" s="278"/>
      <c r="O118" s="278"/>
      <c r="P118" s="278"/>
      <c r="Q118" s="278"/>
      <c r="R118" s="278"/>
    </row>
    <row r="119" spans="1:18" ht="13.5" customHeight="1">
      <c r="A119" s="402" t="s">
        <v>231</v>
      </c>
      <c r="B119" s="402"/>
      <c r="C119" s="402"/>
      <c r="D119" s="402"/>
      <c r="E119" s="402"/>
      <c r="F119" s="402"/>
      <c r="G119" s="402"/>
      <c r="H119" s="402"/>
      <c r="I119" s="402"/>
      <c r="J119" s="402"/>
      <c r="K119" s="402"/>
      <c r="L119" s="402"/>
      <c r="M119" s="402"/>
      <c r="N119" s="402"/>
      <c r="O119" s="402"/>
      <c r="P119" s="402"/>
      <c r="Q119" s="402"/>
      <c r="R119" s="402"/>
    </row>
    <row r="120" spans="1:18" ht="12.75">
      <c r="A120" s="265"/>
      <c r="B120" s="265"/>
      <c r="C120" s="265"/>
      <c r="D120" s="265"/>
      <c r="E120" s="265"/>
      <c r="F120" s="265"/>
      <c r="G120" s="265"/>
      <c r="H120" s="265"/>
      <c r="I120" s="265"/>
      <c r="J120" s="265"/>
      <c r="K120" s="265"/>
      <c r="L120" s="265"/>
      <c r="M120" s="265"/>
      <c r="N120" s="265"/>
      <c r="O120" s="265"/>
      <c r="P120" s="265"/>
      <c r="Q120" s="265"/>
      <c r="R120" s="265"/>
    </row>
    <row r="121" spans="1:18" ht="12.75">
      <c r="A121" s="265"/>
      <c r="B121" s="265"/>
      <c r="C121" s="265"/>
      <c r="D121" s="265"/>
      <c r="E121" s="265"/>
      <c r="F121" s="265"/>
      <c r="G121" s="265"/>
      <c r="H121" s="265"/>
      <c r="I121" s="265"/>
      <c r="J121" s="265"/>
      <c r="K121" s="265"/>
      <c r="L121" s="265"/>
      <c r="M121" s="265"/>
      <c r="N121" s="265"/>
      <c r="O121" s="265"/>
      <c r="P121" s="265"/>
      <c r="Q121" s="265"/>
      <c r="R121" s="265"/>
    </row>
    <row r="122" spans="1:18" ht="12.75">
      <c r="A122" s="74"/>
      <c r="B122" s="154"/>
      <c r="C122" s="154"/>
      <c r="D122" s="155"/>
      <c r="E122" s="321"/>
      <c r="F122" s="322"/>
      <c r="G122" s="321"/>
      <c r="H122" s="321"/>
      <c r="I122" s="321"/>
      <c r="J122" s="156"/>
      <c r="K122" s="322"/>
      <c r="L122" s="322"/>
      <c r="M122" s="157"/>
      <c r="N122" s="157"/>
      <c r="O122" s="157"/>
      <c r="P122" s="157"/>
      <c r="Q122" s="157"/>
      <c r="R122" s="157"/>
    </row>
    <row r="123" spans="1:18" ht="12" customHeight="1">
      <c r="A123" s="393" t="s">
        <v>306</v>
      </c>
      <c r="B123" s="393"/>
      <c r="C123" s="393"/>
      <c r="D123" s="393"/>
      <c r="E123" s="393"/>
      <c r="F123" s="393"/>
      <c r="G123" s="393"/>
      <c r="H123" s="393"/>
      <c r="I123" s="393"/>
      <c r="J123" s="393"/>
      <c r="K123" s="393"/>
      <c r="L123" s="393"/>
      <c r="M123" s="393"/>
      <c r="N123" s="393"/>
      <c r="O123" s="393"/>
      <c r="P123" s="393"/>
      <c r="Q123" s="393"/>
      <c r="R123" s="393"/>
    </row>
    <row r="124" spans="1:18" ht="12.75">
      <c r="A124" s="158"/>
      <c r="B124" s="154"/>
      <c r="C124" s="154"/>
      <c r="D124" s="155"/>
      <c r="E124" s="321"/>
      <c r="F124" s="322"/>
      <c r="G124" s="321"/>
      <c r="H124" s="321"/>
      <c r="I124" s="321"/>
      <c r="J124" s="156"/>
      <c r="K124" s="322"/>
      <c r="L124" s="322"/>
      <c r="M124" s="157"/>
      <c r="N124" s="157"/>
      <c r="O124" s="157"/>
      <c r="P124" s="157"/>
      <c r="Q124" s="157"/>
      <c r="R124" s="157"/>
    </row>
    <row r="125" spans="1:18" ht="12.75">
      <c r="A125" s="71" t="s">
        <v>202</v>
      </c>
      <c r="B125" s="264"/>
      <c r="C125" s="72"/>
      <c r="D125" s="72"/>
      <c r="E125" s="72"/>
      <c r="F125" s="279"/>
      <c r="G125" s="280"/>
      <c r="H125" s="280"/>
      <c r="I125" s="281"/>
      <c r="J125" s="159"/>
      <c r="K125" s="72"/>
      <c r="L125" s="72"/>
      <c r="M125" s="72"/>
      <c r="N125" s="74"/>
      <c r="O125" s="74"/>
      <c r="P125" s="74"/>
      <c r="Q125" s="75"/>
      <c r="R125" s="74"/>
    </row>
    <row r="126" spans="1:18" ht="15" customHeight="1">
      <c r="A126" s="394" t="s">
        <v>211</v>
      </c>
      <c r="B126" s="394" t="s">
        <v>212</v>
      </c>
      <c r="C126" s="394" t="s">
        <v>213</v>
      </c>
      <c r="D126" s="394" t="s">
        <v>214</v>
      </c>
      <c r="E126" s="76" t="s">
        <v>233</v>
      </c>
      <c r="F126" s="77"/>
      <c r="G126" s="78"/>
      <c r="H126" s="394" t="s">
        <v>234</v>
      </c>
      <c r="I126" s="396" t="s">
        <v>235</v>
      </c>
      <c r="J126" s="396" t="s">
        <v>236</v>
      </c>
      <c r="K126" s="78" t="s">
        <v>237</v>
      </c>
      <c r="L126" s="78"/>
      <c r="M126" s="78"/>
      <c r="N126" s="79"/>
      <c r="O126" s="389" t="s">
        <v>238</v>
      </c>
      <c r="P126" s="391" t="s">
        <v>171</v>
      </c>
      <c r="Q126" s="392"/>
      <c r="R126" s="389" t="s">
        <v>218</v>
      </c>
    </row>
    <row r="127" spans="1:18" ht="72.75" customHeight="1">
      <c r="A127" s="395"/>
      <c r="B127" s="395"/>
      <c r="C127" s="395"/>
      <c r="D127" s="395"/>
      <c r="E127" s="188" t="s">
        <v>219</v>
      </c>
      <c r="F127" s="189" t="s">
        <v>220</v>
      </c>
      <c r="G127" s="190" t="s">
        <v>221</v>
      </c>
      <c r="H127" s="395"/>
      <c r="I127" s="397"/>
      <c r="J127" s="397"/>
      <c r="K127" s="191" t="s">
        <v>222</v>
      </c>
      <c r="L127" s="189" t="s">
        <v>223</v>
      </c>
      <c r="M127" s="189" t="s">
        <v>224</v>
      </c>
      <c r="N127" s="192" t="s">
        <v>225</v>
      </c>
      <c r="O127" s="390"/>
      <c r="P127" s="190" t="s">
        <v>226</v>
      </c>
      <c r="Q127" s="190" t="s">
        <v>227</v>
      </c>
      <c r="R127" s="390"/>
    </row>
    <row r="128" spans="1:18" ht="12">
      <c r="A128" s="161" t="s">
        <v>203</v>
      </c>
      <c r="B128" s="162"/>
      <c r="C128" s="163">
        <v>45929</v>
      </c>
      <c r="D128" s="164">
        <v>5479</v>
      </c>
      <c r="E128" s="323">
        <f>+E129</f>
        <v>45000000</v>
      </c>
      <c r="F128" s="324">
        <f>+F129</f>
        <v>311355000</v>
      </c>
      <c r="G128" s="323">
        <f>+G129</f>
        <v>234105000</v>
      </c>
      <c r="H128" s="165"/>
      <c r="I128" s="325"/>
      <c r="J128" s="166"/>
      <c r="K128" s="122"/>
      <c r="L128" s="165"/>
      <c r="M128" s="122"/>
      <c r="N128" s="165"/>
      <c r="O128" s="167">
        <v>0.0575</v>
      </c>
      <c r="P128" s="165"/>
      <c r="Q128" s="122"/>
      <c r="R128" s="122"/>
    </row>
    <row r="129" spans="1:18" ht="12">
      <c r="A129" s="108" t="s">
        <v>173</v>
      </c>
      <c r="B129" s="147">
        <v>40450</v>
      </c>
      <c r="C129" s="100">
        <v>45929</v>
      </c>
      <c r="D129" s="168"/>
      <c r="E129" s="284">
        <v>45000000</v>
      </c>
      <c r="F129" s="294">
        <v>311355000</v>
      </c>
      <c r="G129" s="284">
        <v>234105000</v>
      </c>
      <c r="H129" s="295">
        <v>220614369</v>
      </c>
      <c r="I129" s="284">
        <v>13490631</v>
      </c>
      <c r="J129" s="296">
        <v>0</v>
      </c>
      <c r="K129" s="285">
        <v>93.24</v>
      </c>
      <c r="L129" s="296">
        <v>92.89</v>
      </c>
      <c r="M129" s="285">
        <v>97.57</v>
      </c>
      <c r="N129" s="296">
        <v>94.24</v>
      </c>
      <c r="O129" s="102">
        <v>0.0575</v>
      </c>
      <c r="P129" s="169">
        <v>0.0656</v>
      </c>
      <c r="Q129" s="90">
        <v>0.0645</v>
      </c>
      <c r="R129" s="284">
        <v>0.17</v>
      </c>
    </row>
    <row r="130" spans="1:18" ht="12">
      <c r="A130" s="103" t="s">
        <v>204</v>
      </c>
      <c r="B130" s="104"/>
      <c r="C130" s="104"/>
      <c r="D130" s="104"/>
      <c r="E130" s="286">
        <f>E128</f>
        <v>45000000</v>
      </c>
      <c r="F130" s="286">
        <f>F128</f>
        <v>311355000</v>
      </c>
      <c r="G130" s="286">
        <f>G128</f>
        <v>234105000</v>
      </c>
      <c r="H130" s="286">
        <f>SUM(H129:H129)</f>
        <v>220614369</v>
      </c>
      <c r="I130" s="286">
        <f>SUM(I129:I129)</f>
        <v>13490631</v>
      </c>
      <c r="J130" s="286">
        <f>SUM(J129:J129)</f>
        <v>0</v>
      </c>
      <c r="K130" s="116"/>
      <c r="L130" s="117"/>
      <c r="M130" s="117"/>
      <c r="N130" s="92"/>
      <c r="O130" s="104"/>
      <c r="P130" s="93"/>
      <c r="Q130" s="104"/>
      <c r="R130" s="287"/>
    </row>
    <row r="131" spans="1:18" ht="12">
      <c r="A131" s="170"/>
      <c r="B131" s="160"/>
      <c r="C131" s="160"/>
      <c r="D131" s="160"/>
      <c r="E131" s="326"/>
      <c r="F131" s="326"/>
      <c r="G131" s="326"/>
      <c r="H131" s="326"/>
      <c r="I131" s="326"/>
      <c r="J131" s="326"/>
      <c r="K131" s="171"/>
      <c r="L131" s="172"/>
      <c r="M131" s="172"/>
      <c r="N131" s="173"/>
      <c r="O131" s="174"/>
      <c r="P131" s="175"/>
      <c r="Q131" s="174"/>
      <c r="R131" s="327"/>
    </row>
    <row r="132" spans="1:18" ht="12">
      <c r="A132" s="103" t="s">
        <v>200</v>
      </c>
      <c r="B132" s="104"/>
      <c r="C132" s="104"/>
      <c r="D132" s="105"/>
      <c r="E132" s="286">
        <f aca="true" t="shared" si="3" ref="E132:J132">+E130</f>
        <v>45000000</v>
      </c>
      <c r="F132" s="286">
        <f t="shared" si="3"/>
        <v>311355000</v>
      </c>
      <c r="G132" s="286">
        <f t="shared" si="3"/>
        <v>234105000</v>
      </c>
      <c r="H132" s="286">
        <f t="shared" si="3"/>
        <v>220614369</v>
      </c>
      <c r="I132" s="286">
        <f t="shared" si="3"/>
        <v>13490631</v>
      </c>
      <c r="J132" s="286">
        <f t="shared" si="3"/>
        <v>0</v>
      </c>
      <c r="K132" s="93"/>
      <c r="L132" s="93"/>
      <c r="M132" s="93"/>
      <c r="N132" s="93"/>
      <c r="O132" s="93"/>
      <c r="P132" s="93"/>
      <c r="Q132" s="93"/>
      <c r="R132" s="176"/>
    </row>
    <row r="133" spans="1:18" ht="12">
      <c r="A133" s="177"/>
      <c r="B133" s="174"/>
      <c r="C133" s="174"/>
      <c r="D133" s="174"/>
      <c r="E133" s="328"/>
      <c r="F133" s="328"/>
      <c r="G133" s="329"/>
      <c r="H133" s="329"/>
      <c r="I133" s="329"/>
      <c r="J133" s="178"/>
      <c r="K133" s="171"/>
      <c r="L133" s="171"/>
      <c r="M133" s="171"/>
      <c r="N133" s="171"/>
      <c r="O133" s="174"/>
      <c r="P133" s="174"/>
      <c r="Q133" s="174"/>
      <c r="R133" s="330"/>
    </row>
    <row r="134" spans="1:18" ht="12">
      <c r="A134" s="103" t="s">
        <v>205</v>
      </c>
      <c r="B134" s="104"/>
      <c r="C134" s="104"/>
      <c r="D134" s="105"/>
      <c r="E134" s="320">
        <f aca="true" t="shared" si="4" ref="E134:J134">SUM(E132)</f>
        <v>45000000</v>
      </c>
      <c r="F134" s="320">
        <f t="shared" si="4"/>
        <v>311355000</v>
      </c>
      <c r="G134" s="320">
        <f t="shared" si="4"/>
        <v>234105000</v>
      </c>
      <c r="H134" s="320">
        <f t="shared" si="4"/>
        <v>220614369</v>
      </c>
      <c r="I134" s="320">
        <f t="shared" si="4"/>
        <v>13490631</v>
      </c>
      <c r="J134" s="320">
        <f t="shared" si="4"/>
        <v>0</v>
      </c>
      <c r="K134" s="151" t="s">
        <v>168</v>
      </c>
      <c r="L134" s="151"/>
      <c r="M134" s="151"/>
      <c r="N134" s="152" t="s">
        <v>168</v>
      </c>
      <c r="O134" s="107"/>
      <c r="P134" s="150"/>
      <c r="Q134" s="153"/>
      <c r="R134" s="150"/>
    </row>
    <row r="135" spans="1:18" ht="12">
      <c r="A135" s="402" t="s">
        <v>230</v>
      </c>
      <c r="B135" s="402"/>
      <c r="C135" s="402"/>
      <c r="D135" s="402"/>
      <c r="E135" s="402"/>
      <c r="F135" s="402"/>
      <c r="G135" s="402"/>
      <c r="H135" s="402"/>
      <c r="I135" s="402"/>
      <c r="J135" s="402"/>
      <c r="K135" s="402"/>
      <c r="L135" s="402"/>
      <c r="M135" s="402"/>
      <c r="N135" s="402"/>
      <c r="O135" s="402"/>
      <c r="P135" s="402"/>
      <c r="Q135" s="402"/>
      <c r="R135" s="402"/>
    </row>
    <row r="137" spans="1:18" ht="12">
      <c r="A137" s="402" t="s">
        <v>231</v>
      </c>
      <c r="B137" s="402"/>
      <c r="C137" s="402"/>
      <c r="D137" s="402"/>
      <c r="E137" s="402"/>
      <c r="F137" s="402"/>
      <c r="G137" s="402"/>
      <c r="H137" s="402"/>
      <c r="I137" s="402"/>
      <c r="J137" s="402"/>
      <c r="K137" s="402"/>
      <c r="L137" s="402"/>
      <c r="M137" s="402"/>
      <c r="N137" s="402"/>
      <c r="O137" s="402"/>
      <c r="P137" s="402"/>
      <c r="Q137" s="402"/>
      <c r="R137" s="402"/>
    </row>
  </sheetData>
  <sheetProtection/>
  <mergeCells count="54">
    <mergeCell ref="R126:R127"/>
    <mergeCell ref="A135:R135"/>
    <mergeCell ref="A137:R137"/>
    <mergeCell ref="A126:A127"/>
    <mergeCell ref="B126:B127"/>
    <mergeCell ref="C126:C127"/>
    <mergeCell ref="D126:D127"/>
    <mergeCell ref="H126:H127"/>
    <mergeCell ref="I126:I127"/>
    <mergeCell ref="R107:R108"/>
    <mergeCell ref="A117:R117"/>
    <mergeCell ref="A119:R119"/>
    <mergeCell ref="A123:R123"/>
    <mergeCell ref="B107:B108"/>
    <mergeCell ref="C107:C108"/>
    <mergeCell ref="I107:I108"/>
    <mergeCell ref="J107:J108"/>
    <mergeCell ref="A107:A108"/>
    <mergeCell ref="D107:D108"/>
    <mergeCell ref="O107:O108"/>
    <mergeCell ref="P107:Q107"/>
    <mergeCell ref="J126:J127"/>
    <mergeCell ref="O126:O127"/>
    <mergeCell ref="H107:H108"/>
    <mergeCell ref="P126:Q126"/>
    <mergeCell ref="R50:R51"/>
    <mergeCell ref="A98:R98"/>
    <mergeCell ref="A99:R99"/>
    <mergeCell ref="A101:R101"/>
    <mergeCell ref="A50:A51"/>
    <mergeCell ref="B50:B51"/>
    <mergeCell ref="O50:O51"/>
    <mergeCell ref="P50:Q50"/>
    <mergeCell ref="J50:J51"/>
    <mergeCell ref="J7:J8"/>
    <mergeCell ref="C50:C51"/>
    <mergeCell ref="D50:D51"/>
    <mergeCell ref="H50:H51"/>
    <mergeCell ref="I50:I51"/>
    <mergeCell ref="A105:R105"/>
    <mergeCell ref="A11:D11"/>
    <mergeCell ref="A42:R42"/>
    <mergeCell ref="A44:R44"/>
    <mergeCell ref="A47:R47"/>
    <mergeCell ref="O7:O8"/>
    <mergeCell ref="P7:Q7"/>
    <mergeCell ref="R7:R8"/>
    <mergeCell ref="A2:R2"/>
    <mergeCell ref="A7:A8"/>
    <mergeCell ref="B7:B8"/>
    <mergeCell ref="C7:C8"/>
    <mergeCell ref="D7:D8"/>
    <mergeCell ref="H7:H8"/>
    <mergeCell ref="I7:I8"/>
  </mergeCells>
  <printOptions/>
  <pageMargins left="0.31496062992125984" right="0.11811023622047245" top="0.35433070866141736" bottom="0.35433070866141736" header="0.31496062992125984" footer="0.31496062992125984"/>
  <pageSetup horizontalDpi="600" verticalDpi="600" orientation="landscape" paperSize="9" scale="60" r:id="rId1"/>
  <rowBreaks count="2" manualBreakCount="2">
    <brk id="36" max="255" man="1"/>
    <brk id="99" max="255" man="1"/>
  </rowBreaks>
</worksheet>
</file>

<file path=xl/worksheets/sheet6.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O23" sqref="O23"/>
    </sheetView>
  </sheetViews>
  <sheetFormatPr defaultColWidth="9.140625" defaultRowHeight="15"/>
  <cols>
    <col min="1" max="1" width="4.7109375" style="0" customWidth="1"/>
  </cols>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showGridLines="0" zoomScale="80" zoomScaleNormal="80" zoomScalePageLayoutView="0" workbookViewId="0" topLeftCell="B1">
      <selection activeCell="R41" sqref="R41"/>
    </sheetView>
  </sheetViews>
  <sheetFormatPr defaultColWidth="9.140625" defaultRowHeight="15"/>
  <cols>
    <col min="3" max="3" width="4.421875" style="0" customWidth="1"/>
  </cols>
  <sheetData/>
  <sheetProtection/>
  <printOptions/>
  <pageMargins left="0.7" right="0.7" top="0.75" bottom="0.75" header="0.3" footer="0.3"/>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B2:R3"/>
  <sheetViews>
    <sheetView showGridLines="0" zoomScalePageLayoutView="0" workbookViewId="0" topLeftCell="A1">
      <selection activeCell="P27" sqref="P27"/>
    </sheetView>
  </sheetViews>
  <sheetFormatPr defaultColWidth="9.140625" defaultRowHeight="15"/>
  <cols>
    <col min="1" max="1" width="4.140625" style="0" customWidth="1"/>
    <col min="2" max="2" width="3.57421875" style="0" customWidth="1"/>
    <col min="15" max="15" width="10.140625" style="0" customWidth="1"/>
    <col min="16" max="16" width="4.28125" style="0" customWidth="1"/>
  </cols>
  <sheetData>
    <row r="2" spans="2:18" ht="15.75">
      <c r="B2" s="404" t="s">
        <v>152</v>
      </c>
      <c r="C2" s="404"/>
      <c r="D2" s="404"/>
      <c r="E2" s="404"/>
      <c r="F2" s="404"/>
      <c r="G2" s="404"/>
      <c r="H2" s="404"/>
      <c r="I2" s="404"/>
      <c r="J2" s="404"/>
      <c r="K2" s="404"/>
      <c r="L2" s="404"/>
      <c r="M2" s="404"/>
      <c r="N2" s="404"/>
      <c r="O2" s="404"/>
      <c r="P2" s="47"/>
      <c r="Q2" s="47"/>
      <c r="R2" s="47"/>
    </row>
    <row r="3" spans="2:18" ht="15.75">
      <c r="B3" s="404" t="s">
        <v>323</v>
      </c>
      <c r="C3" s="404"/>
      <c r="D3" s="404"/>
      <c r="E3" s="404"/>
      <c r="F3" s="404"/>
      <c r="G3" s="404"/>
      <c r="H3" s="404"/>
      <c r="I3" s="404"/>
      <c r="J3" s="404"/>
      <c r="K3" s="404"/>
      <c r="L3" s="404"/>
      <c r="M3" s="404"/>
      <c r="N3" s="404"/>
      <c r="O3" s="404"/>
      <c r="P3" s="47"/>
      <c r="Q3" s="47"/>
      <c r="R3" s="47"/>
    </row>
    <row r="22" ht="6" customHeight="1"/>
  </sheetData>
  <sheetProtection/>
  <mergeCells count="2">
    <mergeCell ref="B3:O3"/>
    <mergeCell ref="B2:O2"/>
  </mergeCells>
  <printOptions/>
  <pageMargins left="0.75" right="0.75" top="1" bottom="1" header="0.5" footer="0.5"/>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2:N24"/>
  <sheetViews>
    <sheetView showGridLines="0" zoomScalePageLayoutView="0" workbookViewId="0" topLeftCell="A1">
      <selection activeCell="S23" sqref="S23"/>
    </sheetView>
  </sheetViews>
  <sheetFormatPr defaultColWidth="9.140625" defaultRowHeight="15"/>
  <cols>
    <col min="1" max="1" width="1.57421875" style="0" customWidth="1"/>
    <col min="5" max="5" width="12.00390625" style="0" bestFit="1" customWidth="1"/>
    <col min="7" max="7" width="10.00390625" style="0" customWidth="1"/>
    <col min="14" max="14" width="6.421875" style="0" customWidth="1"/>
  </cols>
  <sheetData>
    <row r="2" spans="1:14" ht="15">
      <c r="A2" s="404" t="s">
        <v>153</v>
      </c>
      <c r="B2" s="404"/>
      <c r="C2" s="404"/>
      <c r="D2" s="404"/>
      <c r="E2" s="404"/>
      <c r="F2" s="404"/>
      <c r="G2" s="404"/>
      <c r="H2" s="404"/>
      <c r="I2" s="404"/>
      <c r="J2" s="404"/>
      <c r="K2" s="404"/>
      <c r="L2" s="404"/>
      <c r="M2" s="404"/>
      <c r="N2" s="404"/>
    </row>
    <row r="3" spans="1:14" ht="15">
      <c r="A3" s="404" t="s">
        <v>323</v>
      </c>
      <c r="B3" s="404"/>
      <c r="C3" s="404"/>
      <c r="D3" s="404"/>
      <c r="E3" s="404"/>
      <c r="F3" s="404"/>
      <c r="G3" s="404"/>
      <c r="H3" s="404"/>
      <c r="I3" s="404"/>
      <c r="J3" s="404"/>
      <c r="K3" s="404"/>
      <c r="L3" s="404"/>
      <c r="M3" s="404"/>
      <c r="N3" s="404"/>
    </row>
    <row r="24" ht="15">
      <c r="E24" t="s">
        <v>168</v>
      </c>
    </row>
  </sheetData>
  <sheetProtection/>
  <mergeCells count="2">
    <mergeCell ref="A2:N2"/>
    <mergeCell ref="A3:N3"/>
  </mergeCells>
  <printOptions/>
  <pageMargins left="0.75" right="0.75" top="1" bottom="1" header="0.5"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2022-01-24T07:00:24Z</dcterms:modified>
  <cp:category/>
  <cp:version/>
  <cp:contentType/>
  <cp:contentStatus/>
</cp:coreProperties>
</file>