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12450" tabRatio="959" activeTab="0"/>
  </bookViews>
  <sheets>
    <sheet name="ПЪРВИЧЕН ПАЗАР - 1 " sheetId="1" r:id="rId1"/>
    <sheet name="ПЪРВИЧЕН ПАЗАР - 2" sheetId="2" r:id="rId2"/>
    <sheet name="ПЪРВИЧЕН ПАЗАР НА ДЦК - 3 " sheetId="3" r:id="rId3"/>
    <sheet name="ПЪРВИЧЕН ПАЗАР НА ДЦК - 4" sheetId="4" r:id="rId4"/>
    <sheet name="ДЦК в обращение към 30.09.2022" sheetId="5" r:id="rId5"/>
    <sheet name="ВТОРИЧЕН ПАЗАР НА ДЦК - 1" sheetId="6" r:id="rId6"/>
    <sheet name="ВТОРИЧЕН ПАЗАР НА ДЦК - 2" sheetId="7" r:id="rId7"/>
    <sheet name="ВТОРИЧЕН ПАЗАР НА ДЦК - 3" sheetId="8" r:id="rId8"/>
    <sheet name="ВТОРИЧЕН ПАЗАР НА ДЦК - 4" sheetId="9" r:id="rId9"/>
    <sheet name="ВТОРИЧЕН ПАЗАР НА ДЦК - 5" sheetId="10" r:id="rId10"/>
    <sheet name="ВТОРИЧЕН ПАЗАР НА ДЦК - 6" sheetId="11" r:id="rId11"/>
    <sheet name="ВТОРИЧЕН ПАЗАР НА ДЦК - 7" sheetId="12" r:id="rId12"/>
    <sheet name="ВТОРИЧЕН ПАЗАР НА ДЦК - 8" sheetId="13" r:id="rId13"/>
    <sheet name="ВТОРИЧЕН ПАЗАР НА ДЦК - 9" sheetId="14" r:id="rId14"/>
    <sheet name="ВТОРИЧЕН ПАЗАР НА ДЦК - 10" sheetId="15" r:id="rId15"/>
    <sheet name="СПИСЪК" sheetId="16" r:id="rId16"/>
  </sheets>
  <externalReferences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<sst xmlns="http://schemas.openxmlformats.org/spreadsheetml/2006/main" count="571" uniqueCount="333">
  <si>
    <t>BGN</t>
  </si>
  <si>
    <t xml:space="preserve"> </t>
  </si>
  <si>
    <t>ДЪЛГ ПО ДЪРЖАВНИ ЦЕННИ КНИЖА, ЕМИТИРАНИ ОТ ПРАВИТЕЛСТВОТО НА ВЪТРЕШНИЯ ПАЗАР</t>
  </si>
  <si>
    <t xml:space="preserve">                                                                                                                                                                                        </t>
  </si>
  <si>
    <t>номинална стойност в хил.лв.</t>
  </si>
  <si>
    <t>ДЪЛГ ПО ДЦК, ЕМИТИРАНИ</t>
  </si>
  <si>
    <t>СТРУКТУРА НА ДЪЛГА</t>
  </si>
  <si>
    <t xml:space="preserve">ЗА ФИНАНСИРАНЕ НА БЮДЖЕТНИЯ ДЕФИЦИТ </t>
  </si>
  <si>
    <t>ЗА СТРУКТУРНАТА РЕФОРМА</t>
  </si>
  <si>
    <t>РАЗМЕР НА ДЪЛГА</t>
  </si>
  <si>
    <t>общо</t>
  </si>
  <si>
    <t>в т.ч. облигации с целево</t>
  </si>
  <si>
    <t>предназначение за физ.лица</t>
  </si>
  <si>
    <t>Номер на емисията</t>
  </si>
  <si>
    <t>Вид на валута</t>
  </si>
  <si>
    <t>Падеж на емисията</t>
  </si>
  <si>
    <t>Общ обем на емисията (номинална стойност)</t>
  </si>
  <si>
    <t>Лихвен %</t>
  </si>
  <si>
    <t>Предстоящо лихвено плащане</t>
  </si>
  <si>
    <t>EUR</t>
  </si>
  <si>
    <t>левова равностойност</t>
  </si>
  <si>
    <t/>
  </si>
  <si>
    <t>BG 20 400 13216</t>
  </si>
  <si>
    <t>09.07.2023</t>
  </si>
  <si>
    <t>BG 20 400 14214</t>
  </si>
  <si>
    <t>15.07.2024</t>
  </si>
  <si>
    <t>BG 20 401 15219</t>
  </si>
  <si>
    <t>22.04.2025</t>
  </si>
  <si>
    <t>BG 20 400 15211</t>
  </si>
  <si>
    <t>14.07.2025</t>
  </si>
  <si>
    <t>BG 20 402 10218</t>
  </si>
  <si>
    <t>29.09.2025</t>
  </si>
  <si>
    <t>BG 20 400 16219</t>
  </si>
  <si>
    <t>27.07.2026</t>
  </si>
  <si>
    <t>BG 20 400 17217</t>
  </si>
  <si>
    <t>25.07.2027</t>
  </si>
  <si>
    <t>Общо в лева</t>
  </si>
  <si>
    <t>Вид на</t>
  </si>
  <si>
    <t>Дата на</t>
  </si>
  <si>
    <t>Падеж на</t>
  </si>
  <si>
    <t>Общ обем на емисията</t>
  </si>
  <si>
    <t xml:space="preserve">Лихвен </t>
  </si>
  <si>
    <t>Предстоящо</t>
  </si>
  <si>
    <t>валутата</t>
  </si>
  <si>
    <t>емисията</t>
  </si>
  <si>
    <t>(номинална стойност)</t>
  </si>
  <si>
    <t>процент</t>
  </si>
  <si>
    <t>лихвено плащане</t>
  </si>
  <si>
    <t>XS1083844503 - еврооблигации 10 г.</t>
  </si>
  <si>
    <t>XS1208855889 - глобални облигации 12 г.</t>
  </si>
  <si>
    <t>XS1208856341 - глобални облигации 20 г.</t>
  </si>
  <si>
    <t>XS1382693452 - глобални облигации 7 г.</t>
  </si>
  <si>
    <t>XS1382696398 - глобални облигации 12 г.</t>
  </si>
  <si>
    <t>Общо в левове</t>
  </si>
  <si>
    <t>-</t>
  </si>
  <si>
    <t>ДЪРЖАВНИ ЦЕННИ КНИЖА, РЕАЛИЗИРАНИ ЧРЕЗ АУКЦИОНИ,</t>
  </si>
  <si>
    <t>СЪКРОВИЩНИ ОБЛИГАЦИИ, ЕМИТИРАНИ В ЛЕВОВЕ</t>
  </si>
  <si>
    <t>НОМИНАЛНА СТОЙНОСТ (ЛЕВА)</t>
  </si>
  <si>
    <t>ЦЕНА НА 100 ЛВ. НОМИНАЛ (ЛЕВА)</t>
  </si>
  <si>
    <t>І отваряне</t>
  </si>
  <si>
    <t>IІ отваряне</t>
  </si>
  <si>
    <t>IV отваряне</t>
  </si>
  <si>
    <t>V отваряне</t>
  </si>
  <si>
    <t>IIІ отваряне</t>
  </si>
  <si>
    <t>VI отваряне</t>
  </si>
  <si>
    <t>VII отваряне</t>
  </si>
  <si>
    <t>общо 5-годишни</t>
  </si>
  <si>
    <t>Общо средносрочни ДЦК</t>
  </si>
  <si>
    <t>I отваряне</t>
  </si>
  <si>
    <t>II отваряне</t>
  </si>
  <si>
    <t>III отваряне</t>
  </si>
  <si>
    <t>VIII отваряне</t>
  </si>
  <si>
    <t xml:space="preserve">*BG 20 401 15219/22.04.2015  </t>
  </si>
  <si>
    <t xml:space="preserve">общо 10-годишни </t>
  </si>
  <si>
    <t>ІI отваряне</t>
  </si>
  <si>
    <t xml:space="preserve">*BG 20 400 13 216/09.01.2013  </t>
  </si>
  <si>
    <t xml:space="preserve">*BG 20 400 14 214/15.01.2014  </t>
  </si>
  <si>
    <t xml:space="preserve">*BG 20 400 15 211/14.01.2015  </t>
  </si>
  <si>
    <t xml:space="preserve">*BG 20 400 16 219/27.01.2016  </t>
  </si>
  <si>
    <t xml:space="preserve">*BG 20 400 17 217/25.01.2017  </t>
  </si>
  <si>
    <t xml:space="preserve">общо 10-години и 6-месеца </t>
  </si>
  <si>
    <t>Общо дългосрочни ДЦК</t>
  </si>
  <si>
    <t xml:space="preserve">Общо ДЦК, реализирани чрез аукциони в лева </t>
  </si>
  <si>
    <t>СЪКРОВИЩНИ ОБЛИГАЦИИ, ЕМИТИРАНИ В ЕВРО</t>
  </si>
  <si>
    <t>НОМИНАЛНА СТОЙНОСТ (ЕВРО)</t>
  </si>
  <si>
    <t xml:space="preserve">*BG 20 402 10218/29.09.2010  </t>
  </si>
  <si>
    <t xml:space="preserve">общо 15-годишни </t>
  </si>
  <si>
    <t xml:space="preserve">Общо ДЦК, реализирани чрез аукциони в ЕВРО </t>
  </si>
  <si>
    <r>
      <t>V отваряне</t>
    </r>
    <r>
      <rPr>
        <b/>
        <vertAlign val="superscript"/>
        <sz val="9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2</t>
    </r>
  </si>
  <si>
    <t xml:space="preserve">*BG 20 401 17215/27.09.2017  </t>
  </si>
  <si>
    <t xml:space="preserve">общо 7-години и 6-месеца </t>
  </si>
  <si>
    <t>BG 20 401 17215</t>
  </si>
  <si>
    <t>27.03.2025</t>
  </si>
  <si>
    <t>350 000 000.00</t>
  </si>
  <si>
    <t xml:space="preserve">             4.00 %</t>
  </si>
  <si>
    <t>380 000 000.00</t>
  </si>
  <si>
    <t>250 000 000.00</t>
  </si>
  <si>
    <t xml:space="preserve">             0.80 %</t>
  </si>
  <si>
    <t>235 000 000.00</t>
  </si>
  <si>
    <t xml:space="preserve">             2.30 %</t>
  </si>
  <si>
    <t>50 000 000.00</t>
  </si>
  <si>
    <t xml:space="preserve">             3.10 %</t>
  </si>
  <si>
    <t>234 105 000.00</t>
  </si>
  <si>
    <t xml:space="preserve">             5.75 %</t>
  </si>
  <si>
    <t>457 869 582.15</t>
  </si>
  <si>
    <t xml:space="preserve">             2.25 %</t>
  </si>
  <si>
    <t>339 500 000.00</t>
  </si>
  <si>
    <t xml:space="preserve">             1.95 %</t>
  </si>
  <si>
    <r>
      <rPr>
        <b/>
        <sz val="9"/>
        <rFont val="Arial"/>
        <family val="2"/>
      </rPr>
      <t xml:space="preserve">Забележка: </t>
    </r>
    <r>
      <rPr>
        <sz val="9"/>
        <rFont val="Arial"/>
        <family val="2"/>
      </rPr>
      <t>Левовата равностойност на ДЦК е изчислена по официалния обменен курс на EUR към българския лев.</t>
    </r>
  </si>
  <si>
    <t>ІV отваряне</t>
  </si>
  <si>
    <t>BG 20 401 19211</t>
  </si>
  <si>
    <t>21.12.2029</t>
  </si>
  <si>
    <t xml:space="preserve">             0.50 %</t>
  </si>
  <si>
    <t>BG 20 400 19213</t>
  </si>
  <si>
    <t>21.06.2039</t>
  </si>
  <si>
    <t xml:space="preserve">             1.50 %</t>
  </si>
  <si>
    <t xml:space="preserve"> *  Емисия от отворен тип.</t>
  </si>
  <si>
    <t xml:space="preserve">*BG 20 401 19 211/21.06.2019  </t>
  </si>
  <si>
    <t xml:space="preserve">*BG 20 400 19 213/21.06.2019  </t>
  </si>
  <si>
    <t>общо 20-годишни</t>
  </si>
  <si>
    <t>общо дългосрочни ДЦК</t>
  </si>
  <si>
    <r>
      <t>Забележка:</t>
    </r>
    <r>
      <rPr>
        <sz val="9"/>
        <rFont val="Arial"/>
        <family val="2"/>
      </rPr>
      <t xml:space="preserve"> Левовата равностойност на ДЦК, деноминирани в чуждестранна валута, е изчислена на база на публикувания от БНБ обменен курс на чуждестранните валути към българския лев, валиден за последния работен ден на съответния период.</t>
    </r>
  </si>
  <si>
    <t>ТЪРГУЕМИ ДЪРЖАВНИ ЦЕННИ КНИЖА, ЕМИТИРАНИ ОТ ПРАВИТЕЛСТВОТО НА ВЪНШНИТЕ ПАЗАРИ,</t>
  </si>
  <si>
    <t xml:space="preserve">ОБЕМ И СТРУКТУРА НА СДЕЛКИТЕ С ТЪРГУЕМИ ДЦК ПО СРОЧНОСТ НА ЕМИСИИТЕ </t>
  </si>
  <si>
    <t>ОБЕМ И СТРУКТУРА НА СДЕЛКИТЕ С ТЪРГУЕМИ ДЦК ПО ВАЛУТА НА ЕМИСИИТЕ</t>
  </si>
  <si>
    <t>ДЪРЖАТЕЛИ НА ДЦК</t>
  </si>
  <si>
    <t>569 780 000.00</t>
  </si>
  <si>
    <t>BG 20 300 20114</t>
  </si>
  <si>
    <t>15.01.2025</t>
  </si>
  <si>
    <t xml:space="preserve">             0.01 %</t>
  </si>
  <si>
    <t xml:space="preserve">*BG 20 300 20114/15.01.2020  </t>
  </si>
  <si>
    <t>Забележка:  Доходността на съкровищните облигации се изчислява съгласно прилаганата от МФ методиката и възприетата от 01.01.2001г. лихвена конвенция (АСТ/АСТ), като се използва формулата ISMA - International Yield.</t>
  </si>
  <si>
    <t>ІII отваряне</t>
  </si>
  <si>
    <t>СПИСЪК</t>
  </si>
  <si>
    <t>на участниците в електронната система за регистриране и обслужване</t>
  </si>
  <si>
    <t xml:space="preserve"> на търговията с ДЦК (ЕСРОТ)</t>
  </si>
  <si>
    <t>Код на участника</t>
  </si>
  <si>
    <t>Наименование</t>
  </si>
  <si>
    <t>SWIFT адрес</t>
  </si>
  <si>
    <t>Първичен дилър*- участник в АДЦК</t>
  </si>
  <si>
    <t>Поддепозитар</t>
  </si>
  <si>
    <t>Банки</t>
  </si>
  <si>
    <t>0120</t>
  </si>
  <si>
    <t>Инвестбанк АД</t>
  </si>
  <si>
    <t>IORTBGSF</t>
  </si>
  <si>
    <t>НЕ</t>
  </si>
  <si>
    <t>ДА</t>
  </si>
  <si>
    <t>0130</t>
  </si>
  <si>
    <t>Общинска банка АД</t>
  </si>
  <si>
    <t>SOMBBGSF</t>
  </si>
  <si>
    <t>0145</t>
  </si>
  <si>
    <t>ИНГ Банк Н.В. - клон София</t>
  </si>
  <si>
    <t>INGBBGSF</t>
  </si>
  <si>
    <t>0150</t>
  </si>
  <si>
    <t>Първа инвестиционна Банка АД</t>
  </si>
  <si>
    <t>FINVBGSF</t>
  </si>
  <si>
    <t>0155</t>
  </si>
  <si>
    <t>RZBBBGSF</t>
  </si>
  <si>
    <t>0160</t>
  </si>
  <si>
    <t>Българо-американска кредитна банка АД</t>
  </si>
  <si>
    <t>BGUSBGSF</t>
  </si>
  <si>
    <t>0200</t>
  </si>
  <si>
    <t>Обединена българска банка АД</t>
  </si>
  <si>
    <t>UBBSBGSF</t>
  </si>
  <si>
    <t>0240</t>
  </si>
  <si>
    <t>Търговска Банка Д АД</t>
  </si>
  <si>
    <t>DEMIBGSF</t>
  </si>
  <si>
    <t>0250</t>
  </si>
  <si>
    <t>Ситибанк Европа АД, клон България</t>
  </si>
  <si>
    <t>CITIBGSF</t>
  </si>
  <si>
    <t>0260</t>
  </si>
  <si>
    <t>Токуда Банк АД</t>
  </si>
  <si>
    <t>CREXBGSF</t>
  </si>
  <si>
    <t>0300</t>
  </si>
  <si>
    <t>STSABGSF</t>
  </si>
  <si>
    <t>0310</t>
  </si>
  <si>
    <t xml:space="preserve">ТИ БИ АЙ Банк ЕАД </t>
  </si>
  <si>
    <t>TBIBBGSF</t>
  </si>
  <si>
    <t>0440</t>
  </si>
  <si>
    <t>БНП Париба С.А.- клон София</t>
  </si>
  <si>
    <t>BNPABGSX</t>
  </si>
  <si>
    <t>0470</t>
  </si>
  <si>
    <t>Интернешънъл Асет Банк АД</t>
  </si>
  <si>
    <t>IABGBGSF</t>
  </si>
  <si>
    <t>0545</t>
  </si>
  <si>
    <t>Тексим Банк АД</t>
  </si>
  <si>
    <t>TEXIBGSF</t>
  </si>
  <si>
    <t>0561</t>
  </si>
  <si>
    <t>Алианц Банк България АД</t>
  </si>
  <si>
    <t>BUINBGSF</t>
  </si>
  <si>
    <t>0620</t>
  </si>
  <si>
    <t>Българска банка за развитие АД</t>
  </si>
  <si>
    <t>NASBBGSF</t>
  </si>
  <si>
    <t>0790</t>
  </si>
  <si>
    <t>Централна кооперативна банка АД</t>
  </si>
  <si>
    <t>CECBBGSF</t>
  </si>
  <si>
    <t>0800</t>
  </si>
  <si>
    <t>УниКредит Булбанк АД</t>
  </si>
  <si>
    <t>UNCRBGSF</t>
  </si>
  <si>
    <t>0920</t>
  </si>
  <si>
    <t>Юробанк България АД</t>
  </si>
  <si>
    <t>BPBIBGSF</t>
  </si>
  <si>
    <t>2155</t>
  </si>
  <si>
    <t>Райфайзен Банк Интернешънъл АД</t>
  </si>
  <si>
    <t>RZBAATWW</t>
  </si>
  <si>
    <t>Централни депозитари на ценни книжа</t>
  </si>
  <si>
    <t>2057</t>
  </si>
  <si>
    <t>Клиърстрийм Бенкинг С.А. (ICSD)</t>
  </si>
  <si>
    <t>CEDELULL</t>
  </si>
  <si>
    <t>9009</t>
  </si>
  <si>
    <t xml:space="preserve">Централен Депозитар АД </t>
  </si>
  <si>
    <t>CEDPBGSF</t>
  </si>
  <si>
    <t>Други</t>
  </si>
  <si>
    <t>1482</t>
  </si>
  <si>
    <t>Министерство на финансите</t>
  </si>
  <si>
    <t xml:space="preserve">1. Министерството на финансите отхвърли всички постъпили поръчки за участие в проведените на 27.04.2020 г. и 28.09.2015 г. аукциони за продажба на ДЦК от отворен тип с дата на плащане 29.04.2020 г. и 30.09.2015 г. </t>
  </si>
  <si>
    <t>600 000 000.00</t>
  </si>
  <si>
    <t>1 000 000 000.00</t>
  </si>
  <si>
    <t>Банка ДСК АД</t>
  </si>
  <si>
    <t>емитиране</t>
  </si>
  <si>
    <t>XS2234571425 - глобални облигации 10 г.</t>
  </si>
  <si>
    <t>XS2234571771 - глобални облигации 30 г.</t>
  </si>
  <si>
    <t>ISIN/
ДАТА НА ЕМИСИЯТА</t>
  </si>
  <si>
    <t>ДАТА НА 
ПЛАЩА-НЕТО</t>
  </si>
  <si>
    <t>ПАДЕЖ 
НА 
ЕМИСИЯТА</t>
  </si>
  <si>
    <t>БРОЙ 
ДНИ</t>
  </si>
  <si>
    <t>ФАКТИЧЕСКИ
ПРЕВЕДЕНА
СУМА 
ЛЕВА</t>
  </si>
  <si>
    <t>ОТСТЪПКА 
ОТ 
НОМИНАЛА 
ЛЕВА</t>
  </si>
  <si>
    <t>НАДБАВКА 
НАД 
НОМИНАЛА 
ЛЕВА</t>
  </si>
  <si>
    <t>ГОДИШ-НА ЛИХВА</t>
  </si>
  <si>
    <t>СРЕДНА ГОДИШНА 
ДОХОДНОСТ (%)</t>
  </si>
  <si>
    <t>ОЛП към 
датата 
на 
емисията 
(плащане-
то) в %</t>
  </si>
  <si>
    <t>НА 
ПРЕДЛОЖЕНОТО 
КОЛИЧЕСТВО 
ОТ МФ</t>
  </si>
  <si>
    <t xml:space="preserve">НА 
ДОПУСНАТИТЕ 
ДО УЧАСТИЕ В 
АУКЦИОНА 
ПОРЪЧКИ </t>
  </si>
  <si>
    <t xml:space="preserve">НА 
ОДОБРЕНИТЕ 
ПОРЪЧКИ </t>
  </si>
  <si>
    <t>СРЕДНА 
ЦЕНА НА  
ДОПУСНАТИТЕ 
ДО УЧАСТИЕ 
В АУКЦИОНА 
ПОРЪЧКИ</t>
  </si>
  <si>
    <t>МИНИМАЛНА 
ЦЕНА НА 
ОДОБРЕНИ 
ПОРЪЧКИ</t>
  </si>
  <si>
    <t>МАКСИМАЛНА 
ЦЕНА НА 
ОДОБРЕНИ 
ПОРЪЧКИ</t>
  </si>
  <si>
    <t>СРЕДНА 
ЦЕНА НА 
ОДОБРЕНИ 
ПОРЪЧКИ</t>
  </si>
  <si>
    <t>НА 
ДОПУСНАТИТЕ 
ДО УЧАСТИЕ 
В АУКЦИОНА 
ПОРЪЧКИ</t>
  </si>
  <si>
    <t>НА ОДОБРЕНИТЕ ПОРЪЧКИ</t>
  </si>
  <si>
    <t>СРЕДНА ЦЕНА
НА  
ДОПУСНАТИТЕ 
ДО УЧАСТИЕ 
В АУКЦИОНА 
ПОРЪЧКИ</t>
  </si>
  <si>
    <t>ФАКТИЧЕСКИ
ПРЕВЕДЕНА
СУМА 
ЕВРО</t>
  </si>
  <si>
    <t>ОТСТЪПКА 
ОТ 
НОМИНАЛА 
ЕВРО</t>
  </si>
  <si>
    <t>НАДБАВКА 
НАД 
НОМИНАЛА 
ЕВРО</t>
  </si>
  <si>
    <t>ЦЕНА НА 100  ЕВРО НОМИНАЛ ( ЕВРО)</t>
  </si>
  <si>
    <r>
      <t xml:space="preserve">ІV отваряне </t>
    </r>
    <r>
      <rPr>
        <b/>
        <vertAlign val="superscript"/>
        <sz val="10"/>
        <rFont val="Arial"/>
        <family val="2"/>
      </rPr>
      <t>1</t>
    </r>
  </si>
  <si>
    <r>
      <t>II отваряне</t>
    </r>
    <r>
      <rPr>
        <b/>
        <vertAlign val="superscript"/>
        <sz val="9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1</t>
    </r>
  </si>
  <si>
    <t xml:space="preserve">*BG 20 300 21112/24.02.2021  </t>
  </si>
  <si>
    <t xml:space="preserve">*BG 20 400 21 219/17.02.2021  </t>
  </si>
  <si>
    <r>
      <t>ІI отваряне</t>
    </r>
    <r>
      <rPr>
        <b/>
        <vertAlign val="superscript"/>
        <sz val="9"/>
        <rFont val="Arial"/>
        <family val="2"/>
      </rPr>
      <t>2</t>
    </r>
  </si>
  <si>
    <t>–</t>
  </si>
  <si>
    <t>2. Министерството на финансите отхвърли всички постъпили поръчки за участие в проведените на 22.07.2013 г.и 08.03.2021 г. аукциони за продажба на ДЦК от отворен тип с дата на плащане 24.07.2013 г. и 10.03.2021 г.</t>
  </si>
  <si>
    <t>BG 20 300 21112</t>
  </si>
  <si>
    <t>24.02.2026</t>
  </si>
  <si>
    <t xml:space="preserve">             0.00 %</t>
  </si>
  <si>
    <t>BG 20 400 21219</t>
  </si>
  <si>
    <t>17.08.2031</t>
  </si>
  <si>
    <t xml:space="preserve">             0.10 %</t>
  </si>
  <si>
    <t>РЕЗУЛТАТИ ОТ ПРОВЕДЕНИТЕ АУКЦИОНИ ЗА ПРОДАЖБА НА ДЦК</t>
  </si>
  <si>
    <t>1. Емисия №</t>
  </si>
  <si>
    <t>2. Дата на емисия</t>
  </si>
  <si>
    <t>3. Дата на падеж</t>
  </si>
  <si>
    <t>4. Валута</t>
  </si>
  <si>
    <t>5. Лихвен процент (%)</t>
  </si>
  <si>
    <t>6. Дата на аукциона</t>
  </si>
  <si>
    <t>7. Дата на плащане</t>
  </si>
  <si>
    <t xml:space="preserve">8. Номинална стойност на </t>
  </si>
  <si>
    <t xml:space="preserve">   предложеното на аукциона количество</t>
  </si>
  <si>
    <t xml:space="preserve">9. Съвкупна номинална стойност </t>
  </si>
  <si>
    <t xml:space="preserve">   на допуснатите до участие в аукциона  поръчки</t>
  </si>
  <si>
    <t xml:space="preserve">    в т.ч. състезателни </t>
  </si>
  <si>
    <t xml:space="preserve">              несъстезателни </t>
  </si>
  <si>
    <t xml:space="preserve">10. Съвкупна номинална стойност на  одобрените </t>
  </si>
  <si>
    <t xml:space="preserve">     поръчки</t>
  </si>
  <si>
    <t xml:space="preserve">      в т.ч. състезателни</t>
  </si>
  <si>
    <t xml:space="preserve">                несъстезателни </t>
  </si>
  <si>
    <t xml:space="preserve">11. Цена на одобрените поръчки </t>
  </si>
  <si>
    <t xml:space="preserve">      на 100 единици номинал </t>
  </si>
  <si>
    <t xml:space="preserve">      и съответстваща доходност</t>
  </si>
  <si>
    <t>цена (лв.)</t>
  </si>
  <si>
    <t>ГД (%)</t>
  </si>
  <si>
    <t xml:space="preserve">     - минимална                                       </t>
  </si>
  <si>
    <t xml:space="preserve">     - максимална</t>
  </si>
  <si>
    <t xml:space="preserve">     - средно претеглена</t>
  </si>
  <si>
    <t xml:space="preserve">*BG 20 301 21110/17.11.2021  </t>
  </si>
  <si>
    <t>общо 3-години и 6-месеца</t>
  </si>
  <si>
    <t xml:space="preserve">*BG 20 401 21217/24.11.2021  </t>
  </si>
  <si>
    <t>1 700 000 000.00</t>
  </si>
  <si>
    <t>BG 20 401 21217</t>
  </si>
  <si>
    <t>24.05.2029</t>
  </si>
  <si>
    <t xml:space="preserve">             0.25 %</t>
  </si>
  <si>
    <t>1 100 000 000.00</t>
  </si>
  <si>
    <t>BG 20 301 21110</t>
  </si>
  <si>
    <t>17.05.2025</t>
  </si>
  <si>
    <t>* За периода 01.01.2022 г. - 31.12.2022 г.</t>
  </si>
  <si>
    <t>22.10.2022</t>
  </si>
  <si>
    <t>1 800 000 000.00</t>
  </si>
  <si>
    <t>17.11.2022</t>
  </si>
  <si>
    <t>24.11.2022</t>
  </si>
  <si>
    <t>21.12.2022</t>
  </si>
  <si>
    <t xml:space="preserve">  ПРЕЗ ЮЛИ - СЕПТЕМВРИ 2022 г.</t>
  </si>
  <si>
    <t>BG  20 400 16 219</t>
  </si>
  <si>
    <t>19.09.2022 (III отваряне)</t>
  </si>
  <si>
    <t>BG  20 300 22 219</t>
  </si>
  <si>
    <t>26.09.2022 (I отваряне)</t>
  </si>
  <si>
    <t>В ОБРАЩЕНИЕ КЪМ 30 СЕПТЕМВРИ 2022 г.</t>
  </si>
  <si>
    <t>09.01.2023</t>
  </si>
  <si>
    <t>15.01.2023</t>
  </si>
  <si>
    <t>27.03.2023</t>
  </si>
  <si>
    <t>14.01.2023</t>
  </si>
  <si>
    <t>29.03.2023</t>
  </si>
  <si>
    <t>24.02.2023</t>
  </si>
  <si>
    <t>500 000 000.00</t>
  </si>
  <si>
    <t>27.01.2023</t>
  </si>
  <si>
    <t>25.01.2023</t>
  </si>
  <si>
    <t>BG 20 300 22219</t>
  </si>
  <si>
    <t>28.03.2028</t>
  </si>
  <si>
    <t>149 950 000.00</t>
  </si>
  <si>
    <t xml:space="preserve">             3.20 %</t>
  </si>
  <si>
    <t>28.03.2023</t>
  </si>
  <si>
    <t>17.02.2023</t>
  </si>
  <si>
    <t>10 482 099 582.15</t>
  </si>
  <si>
    <r>
      <rPr>
        <b/>
        <sz val="8"/>
        <color indexed="8"/>
        <rFont val="Arial"/>
        <family val="2"/>
      </rPr>
      <t>Забележка:</t>
    </r>
    <r>
      <rPr>
        <sz val="8"/>
        <color indexed="8"/>
        <rFont val="Arial"/>
        <family val="2"/>
      </rPr>
      <t xml:space="preserve"> Левовата равностойност на ДЦК, деноминирани в чуждестранна валута, е изчислена на база на публикувания от БНБ обменен курс на чуждестранните валути към българския лев, валиден за 30.09.2022 г.</t>
    </r>
    <r>
      <rPr>
        <sz val="9"/>
        <color indexed="8"/>
        <rFont val="Arial"/>
        <family val="2"/>
      </rPr>
      <t xml:space="preserve">
</t>
    </r>
  </si>
  <si>
    <t>ТЪРГУЕМИ ДЪРЖАВНИ ЦЕННИ КНИЖА В ОБРАЩЕНИЕ КЪМ 30 СЕПТЕМВРИ 2022 г., ЕМИТИРАНИ ОТ ПРАВИТЕЛСТВОТО НА ВЪТРЕШНИЯ ПАЗАР</t>
  </si>
  <si>
    <t>септември 2022</t>
  </si>
  <si>
    <t>Кей Би Си Банк България ЕАД</t>
  </si>
  <si>
    <t>НАМИРАЩИ СЕ В ОБРAЩЕНИЕ КЪМ 30.09.2022 г.</t>
  </si>
  <si>
    <t xml:space="preserve">*BG 20 300 22219/28.09.2022  </t>
  </si>
  <si>
    <t>общо 5-годишни и 6-месеца</t>
  </si>
  <si>
    <t>IIІ - ТРИМЕСЕЧИЕ</t>
  </si>
  <si>
    <t>XS2536817484 - Bulgaria Rep. 4,625 09/2034 EUR</t>
  </si>
  <si>
    <t>XS2536817211 - Bulgaria Rep. 4,125 09/2029 EUR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</si>
</sst>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л_в_-;\-* #,##0.00\ _л_в_-;_-* &quot;-&quot;??\ _л_в_-;_-@_-"/>
    <numFmt numFmtId="173" formatCode="#,##0.00_ ;\-#,##0.00\ "/>
    <numFmt numFmtId="174" formatCode="0.000"/>
    <numFmt numFmtId="175" formatCode="m/d/yyyy"/>
    <numFmt numFmtId="176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8"/>
      <name val="Calibri"/>
      <family val="2"/>
    </font>
    <font>
      <sz val="10"/>
      <name val="HebarCond"/>
      <family val="0"/>
    </font>
    <font>
      <b/>
      <sz val="12"/>
      <name val="HebarCond"/>
      <family val="0"/>
    </font>
    <font>
      <b/>
      <sz val="7"/>
      <name val="Arial"/>
      <family val="2"/>
    </font>
    <font>
      <b/>
      <sz val="9"/>
      <name val="Courier"/>
      <family val="3"/>
    </font>
    <font>
      <b/>
      <sz val="7"/>
      <color indexed="8"/>
      <name val="Times New (WL)"/>
      <family val="1"/>
    </font>
    <font>
      <sz val="9"/>
      <name val="Courier"/>
      <family val="1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.6"/>
      <color indexed="8"/>
      <name val="Arial"/>
      <family val="0"/>
    </font>
    <font>
      <sz val="10"/>
      <color indexed="8"/>
      <name val="Calibri"/>
      <family val="0"/>
    </font>
    <font>
      <sz val="14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0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top"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top"/>
    </xf>
    <xf numFmtId="49" fontId="5" fillId="33" borderId="13" xfId="0" applyNumberFormat="1" applyFont="1" applyFill="1" applyBorder="1" applyAlignment="1">
      <alignment horizontal="center"/>
    </xf>
    <xf numFmtId="3" fontId="6" fillId="33" borderId="14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172" fontId="4" fillId="33" borderId="10" xfId="42" applyNumberFormat="1" applyFont="1" applyFill="1" applyBorder="1" applyAlignment="1">
      <alignment horizontal="center"/>
    </xf>
    <xf numFmtId="14" fontId="4" fillId="33" borderId="12" xfId="0" applyNumberFormat="1" applyFont="1" applyFill="1" applyBorder="1" applyAlignment="1">
      <alignment horizontal="center" vertical="center"/>
    </xf>
    <xf numFmtId="172" fontId="4" fillId="33" borderId="12" xfId="42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172" fontId="5" fillId="0" borderId="1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35" borderId="10" xfId="0" applyFont="1" applyFill="1" applyBorder="1" applyAlignment="1" applyProtection="1">
      <alignment horizontal="right"/>
      <protection/>
    </xf>
    <xf numFmtId="14" fontId="6" fillId="35" borderId="16" xfId="0" applyNumberFormat="1" applyFont="1" applyFill="1" applyBorder="1" applyAlignment="1" applyProtection="1">
      <alignment horizontal="center"/>
      <protection/>
    </xf>
    <xf numFmtId="14" fontId="6" fillId="35" borderId="10" xfId="0" applyNumberFormat="1" applyFont="1" applyFill="1" applyBorder="1" applyAlignment="1" applyProtection="1">
      <alignment horizontal="center"/>
      <protection/>
    </xf>
    <xf numFmtId="3" fontId="6" fillId="35" borderId="15" xfId="0" applyNumberFormat="1" applyFont="1" applyFill="1" applyBorder="1" applyAlignment="1" applyProtection="1">
      <alignment horizontal="center"/>
      <protection/>
    </xf>
    <xf numFmtId="10" fontId="6" fillId="35" borderId="10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 horizontal="right"/>
    </xf>
    <xf numFmtId="14" fontId="6" fillId="0" borderId="11" xfId="0" applyNumberFormat="1" applyFont="1" applyFill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 applyProtection="1">
      <alignment horizontal="center"/>
      <protection/>
    </xf>
    <xf numFmtId="10" fontId="6" fillId="0" borderId="11" xfId="0" applyNumberFormat="1" applyFont="1" applyFill="1" applyBorder="1" applyAlignment="1" applyProtection="1">
      <alignment horizontal="center"/>
      <protection/>
    </xf>
    <xf numFmtId="14" fontId="6" fillId="0" borderId="12" xfId="0" applyNumberFormat="1" applyFont="1" applyFill="1" applyBorder="1" applyAlignment="1" applyProtection="1">
      <alignment horizontal="center"/>
      <protection/>
    </xf>
    <xf numFmtId="3" fontId="6" fillId="0" borderId="12" xfId="0" applyNumberFormat="1" applyFont="1" applyFill="1" applyBorder="1" applyAlignment="1" applyProtection="1">
      <alignment horizontal="center"/>
      <protection/>
    </xf>
    <xf numFmtId="10" fontId="6" fillId="0" borderId="12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10" fontId="6" fillId="0" borderId="0" xfId="0" applyNumberFormat="1" applyFont="1" applyFill="1" applyBorder="1" applyAlignment="1" applyProtection="1">
      <alignment horizontal="center"/>
      <protection/>
    </xf>
    <xf numFmtId="0" fontId="5" fillId="0" borderId="17" xfId="0" applyFont="1" applyBorder="1" applyAlignment="1">
      <alignment horizontal="right"/>
    </xf>
    <xf numFmtId="14" fontId="6" fillId="35" borderId="11" xfId="0" applyNumberFormat="1" applyFont="1" applyFill="1" applyBorder="1" applyAlignment="1" applyProtection="1">
      <alignment horizontal="center"/>
      <protection/>
    </xf>
    <xf numFmtId="10" fontId="6" fillId="0" borderId="11" xfId="64" applyNumberFormat="1" applyFont="1" applyFill="1" applyBorder="1" applyAlignment="1" applyProtection="1">
      <alignment horizontal="center"/>
      <protection/>
    </xf>
    <xf numFmtId="10" fontId="6" fillId="0" borderId="12" xfId="64" applyNumberFormat="1" applyFont="1" applyFill="1" applyBorder="1" applyAlignment="1" applyProtection="1">
      <alignment horizontal="center"/>
      <protection/>
    </xf>
    <xf numFmtId="0" fontId="6" fillId="36" borderId="13" xfId="0" applyFont="1" applyFill="1" applyBorder="1" applyAlignment="1" applyProtection="1">
      <alignment horizontal="left"/>
      <protection/>
    </xf>
    <xf numFmtId="0" fontId="6" fillId="36" borderId="14" xfId="0" applyFont="1" applyFill="1" applyBorder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35" borderId="10" xfId="0" applyNumberFormat="1" applyFont="1" applyFill="1" applyBorder="1" applyAlignment="1" applyProtection="1">
      <alignment horizontal="center"/>
      <protection/>
    </xf>
    <xf numFmtId="10" fontId="6" fillId="35" borderId="10" xfId="64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>
      <alignment/>
    </xf>
    <xf numFmtId="0" fontId="5" fillId="35" borderId="18" xfId="0" applyFont="1" applyFill="1" applyBorder="1" applyAlignment="1">
      <alignment horizontal="center"/>
    </xf>
    <xf numFmtId="14" fontId="6" fillId="35" borderId="15" xfId="0" applyNumberFormat="1" applyFont="1" applyFill="1" applyBorder="1" applyAlignment="1" applyProtection="1">
      <alignment horizontal="center"/>
      <protection/>
    </xf>
    <xf numFmtId="0" fontId="5" fillId="35" borderId="15" xfId="0" applyFont="1" applyFill="1" applyBorder="1" applyAlignment="1">
      <alignment/>
    </xf>
    <xf numFmtId="0" fontId="5" fillId="35" borderId="15" xfId="0" applyFont="1" applyFill="1" applyBorder="1" applyAlignment="1">
      <alignment horizontal="left"/>
    </xf>
    <xf numFmtId="10" fontId="6" fillId="35" borderId="16" xfId="64" applyNumberFormat="1" applyFont="1" applyFill="1" applyBorder="1" applyAlignment="1" applyProtection="1">
      <alignment horizontal="center"/>
      <protection/>
    </xf>
    <xf numFmtId="10" fontId="5" fillId="35" borderId="10" xfId="0" applyNumberFormat="1" applyFont="1" applyFill="1" applyBorder="1" applyAlignment="1">
      <alignment horizontal="center"/>
    </xf>
    <xf numFmtId="14" fontId="5" fillId="35" borderId="10" xfId="0" applyNumberFormat="1" applyFont="1" applyFill="1" applyBorder="1" applyAlignment="1" applyProtection="1">
      <alignment horizontal="center"/>
      <protection/>
    </xf>
    <xf numFmtId="14" fontId="5" fillId="35" borderId="18" xfId="0" applyNumberFormat="1" applyFont="1" applyFill="1" applyBorder="1" applyAlignment="1" applyProtection="1">
      <alignment horizontal="center"/>
      <protection/>
    </xf>
    <xf numFmtId="3" fontId="5" fillId="35" borderId="10" xfId="0" applyNumberFormat="1" applyFont="1" applyFill="1" applyBorder="1" applyAlignment="1" applyProtection="1">
      <alignment horizontal="center"/>
      <protection/>
    </xf>
    <xf numFmtId="10" fontId="5" fillId="35" borderId="10" xfId="64" applyNumberFormat="1" applyFont="1" applyFill="1" applyBorder="1" applyAlignment="1" applyProtection="1">
      <alignment horizontal="center"/>
      <protection/>
    </xf>
    <xf numFmtId="10" fontId="5" fillId="35" borderId="10" xfId="0" applyNumberFormat="1" applyFont="1" applyFill="1" applyBorder="1" applyAlignment="1" applyProtection="1">
      <alignment horizontal="center"/>
      <protection/>
    </xf>
    <xf numFmtId="0" fontId="5" fillId="36" borderId="14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6" fillId="36" borderId="13" xfId="0" applyFont="1" applyFill="1" applyBorder="1" applyAlignment="1" applyProtection="1">
      <alignment horizontal="center"/>
      <protection/>
    </xf>
    <xf numFmtId="0" fontId="6" fillId="36" borderId="12" xfId="0" applyFont="1" applyFill="1" applyBorder="1" applyAlignment="1" applyProtection="1">
      <alignment horizontal="center"/>
      <protection/>
    </xf>
    <xf numFmtId="0" fontId="6" fillId="36" borderId="14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3" fontId="6" fillId="35" borderId="0" xfId="0" applyNumberFormat="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2" fontId="4" fillId="33" borderId="12" xfId="42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3" fontId="6" fillId="0" borderId="19" xfId="0" applyNumberFormat="1" applyFont="1" applyFill="1" applyBorder="1" applyAlignment="1" applyProtection="1">
      <alignment horizontal="center"/>
      <protection/>
    </xf>
    <xf numFmtId="10" fontId="5" fillId="0" borderId="11" xfId="0" applyNumberFormat="1" applyFont="1" applyFill="1" applyBorder="1" applyAlignment="1">
      <alignment horizontal="center"/>
    </xf>
    <xf numFmtId="174" fontId="4" fillId="33" borderId="10" xfId="42" applyNumberFormat="1" applyFont="1" applyFill="1" applyBorder="1" applyAlignment="1">
      <alignment horizontal="center"/>
    </xf>
    <xf numFmtId="174" fontId="4" fillId="33" borderId="12" xfId="42" applyNumberFormat="1" applyFont="1" applyFill="1" applyBorder="1" applyAlignment="1">
      <alignment horizontal="center" vertical="center"/>
    </xf>
    <xf numFmtId="0" fontId="3" fillId="0" borderId="0" xfId="61">
      <alignment/>
      <protection/>
    </xf>
    <xf numFmtId="0" fontId="7" fillId="0" borderId="0" xfId="61" applyFont="1">
      <alignment/>
      <protection/>
    </xf>
    <xf numFmtId="0" fontId="3" fillId="0" borderId="0" xfId="57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/>
    </xf>
    <xf numFmtId="0" fontId="6" fillId="0" borderId="16" xfId="0" applyFont="1" applyFill="1" applyBorder="1" applyAlignment="1" applyProtection="1">
      <alignment horizontal="centerContinuous"/>
      <protection/>
    </xf>
    <xf numFmtId="0" fontId="6" fillId="0" borderId="20" xfId="0" applyFont="1" applyFill="1" applyBorder="1" applyAlignment="1" applyProtection="1">
      <alignment horizontal="centerContinuous"/>
      <protection/>
    </xf>
    <xf numFmtId="0" fontId="6" fillId="0" borderId="11" xfId="0" applyFont="1" applyFill="1" applyBorder="1" applyAlignment="1">
      <alignment horizontal="center"/>
    </xf>
    <xf numFmtId="4" fontId="6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right"/>
    </xf>
    <xf numFmtId="0" fontId="6" fillId="36" borderId="21" xfId="0" applyFont="1" applyFill="1" applyBorder="1" applyAlignment="1">
      <alignment horizontal="center"/>
    </xf>
    <xf numFmtId="0" fontId="5" fillId="35" borderId="10" xfId="0" applyFont="1" applyFill="1" applyBorder="1" applyAlignment="1" applyProtection="1">
      <alignment horizontal="right"/>
      <protection/>
    </xf>
    <xf numFmtId="0" fontId="6" fillId="36" borderId="22" xfId="0" applyFont="1" applyFill="1" applyBorder="1" applyAlignment="1" applyProtection="1">
      <alignment horizontal="left"/>
      <protection/>
    </xf>
    <xf numFmtId="0" fontId="6" fillId="36" borderId="20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5" fillId="36" borderId="22" xfId="0" applyFont="1" applyFill="1" applyBorder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right"/>
    </xf>
    <xf numFmtId="0" fontId="6" fillId="36" borderId="20" xfId="0" applyFont="1" applyFill="1" applyBorder="1" applyAlignment="1">
      <alignment horizontal="right"/>
    </xf>
    <xf numFmtId="0" fontId="6" fillId="36" borderId="22" xfId="0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center"/>
    </xf>
    <xf numFmtId="173" fontId="5" fillId="0" borderId="11" xfId="42" applyNumberFormat="1" applyFont="1" applyFill="1" applyBorder="1" applyAlignment="1">
      <alignment horizontal="right"/>
    </xf>
    <xf numFmtId="10" fontId="5" fillId="0" borderId="12" xfId="0" applyNumberFormat="1" applyFont="1" applyFill="1" applyBorder="1" applyAlignment="1">
      <alignment horizontal="center"/>
    </xf>
    <xf numFmtId="14" fontId="6" fillId="0" borderId="19" xfId="0" applyNumberFormat="1" applyFont="1" applyFill="1" applyBorder="1" applyAlignment="1" applyProtection="1">
      <alignment horizontal="center"/>
      <protection/>
    </xf>
    <xf numFmtId="0" fontId="5" fillId="36" borderId="23" xfId="0" applyFont="1" applyFill="1" applyBorder="1" applyAlignment="1">
      <alignment horizontal="center"/>
    </xf>
    <xf numFmtId="0" fontId="5" fillId="36" borderId="13" xfId="0" applyFont="1" applyFill="1" applyBorder="1" applyAlignment="1" applyProtection="1">
      <alignment horizontal="left"/>
      <protection/>
    </xf>
    <xf numFmtId="0" fontId="6" fillId="36" borderId="13" xfId="0" applyFont="1" applyFill="1" applyBorder="1" applyAlignment="1">
      <alignment horizontal="right"/>
    </xf>
    <xf numFmtId="0" fontId="6" fillId="0" borderId="22" xfId="0" applyFont="1" applyFill="1" applyBorder="1" applyAlignment="1" applyProtection="1">
      <alignment horizontal="left"/>
      <protection/>
    </xf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right"/>
    </xf>
    <xf numFmtId="0" fontId="6" fillId="35" borderId="11" xfId="0" applyFont="1" applyFill="1" applyBorder="1" applyAlignment="1" applyProtection="1">
      <alignment horizontal="righ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6" fillId="36" borderId="21" xfId="0" applyFont="1" applyFill="1" applyBorder="1" applyAlignment="1">
      <alignment/>
    </xf>
    <xf numFmtId="4" fontId="6" fillId="0" borderId="2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4" fontId="16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37" borderId="0" xfId="0" applyFill="1" applyAlignment="1">
      <alignment/>
    </xf>
    <xf numFmtId="0" fontId="4" fillId="33" borderId="17" xfId="0" applyNumberFormat="1" applyFont="1" applyFill="1" applyBorder="1" applyAlignment="1">
      <alignment horizontal="center"/>
    </xf>
    <xf numFmtId="3" fontId="19" fillId="33" borderId="0" xfId="42" applyNumberFormat="1" applyFont="1" applyFill="1" applyBorder="1" applyAlignment="1">
      <alignment horizontal="center"/>
    </xf>
    <xf numFmtId="0" fontId="4" fillId="38" borderId="21" xfId="0" applyFont="1" applyFill="1" applyBorder="1" applyAlignment="1">
      <alignment horizontal="center" vertical="center" wrapText="1"/>
    </xf>
    <xf numFmtId="3" fontId="5" fillId="33" borderId="14" xfId="42" applyNumberFormat="1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0" fontId="24" fillId="40" borderId="24" xfId="0" applyFont="1" applyFill="1" applyBorder="1" applyAlignment="1">
      <alignment horizontal="center" vertical="center" wrapText="1"/>
    </xf>
    <xf numFmtId="0" fontId="24" fillId="40" borderId="25" xfId="0" applyFont="1" applyFill="1" applyBorder="1" applyAlignment="1">
      <alignment horizontal="center" vertical="center" wrapText="1"/>
    </xf>
    <xf numFmtId="0" fontId="24" fillId="40" borderId="26" xfId="0" applyFont="1" applyFill="1" applyBorder="1" applyAlignment="1">
      <alignment horizontal="center" vertical="center" wrapText="1"/>
    </xf>
    <xf numFmtId="0" fontId="26" fillId="33" borderId="27" xfId="0" applyFont="1" applyFill="1" applyBorder="1" applyAlignment="1">
      <alignment horizontal="center" wrapText="1"/>
    </xf>
    <xf numFmtId="0" fontId="26" fillId="33" borderId="21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6" fillId="33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4" fontId="5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4" fillId="33" borderId="0" xfId="42" applyNumberFormat="1" applyFont="1" applyFill="1" applyBorder="1" applyAlignment="1">
      <alignment horizontal="center"/>
    </xf>
    <xf numFmtId="0" fontId="50" fillId="37" borderId="0" xfId="0" applyFont="1" applyFill="1" applyAlignment="1">
      <alignment/>
    </xf>
    <xf numFmtId="0" fontId="27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Continuous"/>
      <protection/>
    </xf>
    <xf numFmtId="0" fontId="6" fillId="0" borderId="15" xfId="0" applyFont="1" applyFill="1" applyBorder="1" applyAlignment="1" applyProtection="1">
      <alignment horizontal="centerContinuous" vertical="top"/>
      <protection/>
    </xf>
    <xf numFmtId="0" fontId="6" fillId="0" borderId="22" xfId="0" applyFont="1" applyFill="1" applyBorder="1" applyAlignment="1" applyProtection="1">
      <alignment horizontal="centerContinuous" vertical="top"/>
      <protection/>
    </xf>
    <xf numFmtId="0" fontId="6" fillId="0" borderId="20" xfId="0" applyFont="1" applyFill="1" applyBorder="1" applyAlignment="1" applyProtection="1">
      <alignment horizontal="centerContinuous" vertical="top"/>
      <protection/>
    </xf>
    <xf numFmtId="0" fontId="6" fillId="0" borderId="23" xfId="0" applyFont="1" applyFill="1" applyBorder="1" applyAlignment="1" applyProtection="1">
      <alignment horizontal="centerContinuous" vertical="top"/>
      <protection/>
    </xf>
    <xf numFmtId="0" fontId="6" fillId="0" borderId="15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6" fillId="0" borderId="16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3" fontId="6" fillId="35" borderId="16" xfId="0" applyNumberFormat="1" applyFont="1" applyFill="1" applyBorder="1" applyAlignment="1" applyProtection="1">
      <alignment horizontal="center"/>
      <protection/>
    </xf>
    <xf numFmtId="4" fontId="6" fillId="35" borderId="16" xfId="0" applyNumberFormat="1" applyFont="1" applyFill="1" applyBorder="1" applyAlignment="1" applyProtection="1">
      <alignment/>
      <protection/>
    </xf>
    <xf numFmtId="10" fontId="6" fillId="35" borderId="16" xfId="0" applyNumberFormat="1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horizontal="center" vertical="top" wrapText="1"/>
      <protection/>
    </xf>
    <xf numFmtId="0" fontId="6" fillId="0" borderId="23" xfId="0" applyFont="1" applyFill="1" applyBorder="1" applyAlignment="1" applyProtection="1">
      <alignment horizontal="center" vertical="top" wrapText="1"/>
      <protection/>
    </xf>
    <xf numFmtId="0" fontId="6" fillId="0" borderId="20" xfId="0" applyFont="1" applyFill="1" applyBorder="1" applyAlignment="1" applyProtection="1">
      <alignment horizontal="center" vertical="top" wrapText="1"/>
      <protection/>
    </xf>
    <xf numFmtId="0" fontId="5" fillId="37" borderId="0" xfId="0" applyFont="1" applyFill="1" applyAlignment="1">
      <alignment/>
    </xf>
    <xf numFmtId="49" fontId="0" fillId="0" borderId="0" xfId="0" applyNumberFormat="1" applyAlignment="1">
      <alignment/>
    </xf>
    <xf numFmtId="3" fontId="6" fillId="35" borderId="18" xfId="0" applyNumberFormat="1" applyFont="1" applyFill="1" applyBorder="1" applyAlignment="1" applyProtection="1">
      <alignment horizontal="center"/>
      <protection/>
    </xf>
    <xf numFmtId="0" fontId="5" fillId="36" borderId="21" xfId="0" applyFont="1" applyFill="1" applyBorder="1" applyAlignment="1" applyProtection="1">
      <alignment horizontal="left"/>
      <protection/>
    </xf>
    <xf numFmtId="0" fontId="5" fillId="36" borderId="21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left"/>
      <protection/>
    </xf>
    <xf numFmtId="0" fontId="5" fillId="37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right"/>
    </xf>
    <xf numFmtId="0" fontId="6" fillId="37" borderId="0" xfId="0" applyFont="1" applyFill="1" applyBorder="1" applyAlignment="1">
      <alignment horizontal="center"/>
    </xf>
    <xf numFmtId="0" fontId="5" fillId="37" borderId="0" xfId="0" applyFont="1" applyFill="1" applyBorder="1" applyAlignment="1" applyProtection="1">
      <alignment horizontal="left"/>
      <protection/>
    </xf>
    <xf numFmtId="0" fontId="6" fillId="36" borderId="14" xfId="0" applyFont="1" applyFill="1" applyBorder="1" applyAlignment="1" applyProtection="1">
      <alignment horizontal="center"/>
      <protection/>
    </xf>
    <xf numFmtId="3" fontId="4" fillId="33" borderId="19" xfId="42" applyNumberFormat="1" applyFont="1" applyFill="1" applyBorder="1" applyAlignment="1">
      <alignment horizontal="center"/>
    </xf>
    <xf numFmtId="3" fontId="6" fillId="33" borderId="28" xfId="42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28" fillId="37" borderId="0" xfId="0" applyFont="1" applyFill="1" applyAlignment="1">
      <alignment/>
    </xf>
    <xf numFmtId="0" fontId="2" fillId="33" borderId="14" xfId="0" applyFont="1" applyFill="1" applyBorder="1" applyAlignment="1">
      <alignment horizontal="center" wrapText="1"/>
    </xf>
    <xf numFmtId="0" fontId="5" fillId="40" borderId="2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5" fillId="40" borderId="22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5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3" fontId="4" fillId="33" borderId="17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 horizontal="center"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5" fillId="40" borderId="17" xfId="0" applyFont="1" applyFill="1" applyBorder="1" applyAlignment="1" applyProtection="1">
      <alignment horizontal="left"/>
      <protection/>
    </xf>
    <xf numFmtId="2" fontId="4" fillId="33" borderId="17" xfId="0" applyNumberFormat="1" applyFont="1" applyFill="1" applyBorder="1" applyAlignment="1" applyProtection="1">
      <alignment horizontal="right"/>
      <protection/>
    </xf>
    <xf numFmtId="2" fontId="4" fillId="33" borderId="0" xfId="0" applyNumberFormat="1" applyFont="1" applyFill="1" applyBorder="1" applyAlignment="1">
      <alignment horizontal="center"/>
    </xf>
    <xf numFmtId="2" fontId="4" fillId="33" borderId="19" xfId="0" applyNumberFormat="1" applyFont="1" applyFill="1" applyBorder="1" applyAlignment="1">
      <alignment horizontal="left"/>
    </xf>
    <xf numFmtId="2" fontId="4" fillId="33" borderId="13" xfId="0" applyNumberFormat="1" applyFont="1" applyFill="1" applyBorder="1" applyAlignment="1" applyProtection="1">
      <alignment horizontal="right"/>
      <protection/>
    </xf>
    <xf numFmtId="2" fontId="4" fillId="33" borderId="14" xfId="0" applyNumberFormat="1" applyFont="1" applyFill="1" applyBorder="1" applyAlignment="1">
      <alignment horizontal="center"/>
    </xf>
    <xf numFmtId="2" fontId="4" fillId="33" borderId="28" xfId="0" applyNumberFormat="1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6" fillId="0" borderId="22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5" fillId="0" borderId="21" xfId="0" applyFont="1" applyBorder="1" applyAlignment="1">
      <alignment/>
    </xf>
    <xf numFmtId="0" fontId="4" fillId="33" borderId="13" xfId="0" applyFont="1" applyFill="1" applyBorder="1" applyAlignment="1">
      <alignment horizontal="center" vertical="top" wrapText="1"/>
    </xf>
    <xf numFmtId="0" fontId="0" fillId="37" borderId="12" xfId="0" applyFill="1" applyBorder="1" applyAlignment="1">
      <alignment/>
    </xf>
    <xf numFmtId="0" fontId="50" fillId="37" borderId="12" xfId="0" applyFont="1" applyFill="1" applyBorder="1" applyAlignment="1">
      <alignment/>
    </xf>
    <xf numFmtId="0" fontId="7" fillId="0" borderId="29" xfId="0" applyFont="1" applyBorder="1" applyAlignment="1">
      <alignment horizontal="right" vertical="center"/>
    </xf>
    <xf numFmtId="2" fontId="4" fillId="33" borderId="19" xfId="0" applyNumberFormat="1" applyFont="1" applyFill="1" applyBorder="1" applyAlignment="1">
      <alignment horizontal="center"/>
    </xf>
    <xf numFmtId="2" fontId="4" fillId="33" borderId="28" xfId="0" applyNumberFormat="1" applyFont="1" applyFill="1" applyBorder="1" applyAlignment="1">
      <alignment horizontal="center"/>
    </xf>
    <xf numFmtId="2" fontId="4" fillId="33" borderId="17" xfId="0" applyNumberFormat="1" applyFont="1" applyFill="1" applyBorder="1" applyAlignment="1" applyProtection="1">
      <alignment horizontal="center"/>
      <protection/>
    </xf>
    <xf numFmtId="2" fontId="4" fillId="33" borderId="13" xfId="0" applyNumberFormat="1" applyFont="1" applyFill="1" applyBorder="1" applyAlignment="1" applyProtection="1">
      <alignment horizontal="center"/>
      <protection/>
    </xf>
    <xf numFmtId="0" fontId="7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5" fillId="40" borderId="13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0" fontId="5" fillId="40" borderId="28" xfId="0" applyFont="1" applyFill="1" applyBorder="1" applyAlignment="1">
      <alignment horizontal="right"/>
    </xf>
    <xf numFmtId="0" fontId="5" fillId="40" borderId="15" xfId="0" applyFont="1" applyFill="1" applyBorder="1" applyAlignment="1" applyProtection="1">
      <alignment horizontal="left"/>
      <protection/>
    </xf>
    <xf numFmtId="0" fontId="4" fillId="40" borderId="16" xfId="0" applyFont="1" applyFill="1" applyBorder="1" applyAlignment="1">
      <alignment/>
    </xf>
    <xf numFmtId="0" fontId="4" fillId="40" borderId="18" xfId="0" applyFont="1" applyFill="1" applyBorder="1" applyAlignment="1">
      <alignment/>
    </xf>
    <xf numFmtId="0" fontId="4" fillId="40" borderId="17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40" borderId="19" xfId="0" applyFont="1" applyFill="1" applyBorder="1" applyAlignment="1">
      <alignment/>
    </xf>
    <xf numFmtId="49" fontId="0" fillId="0" borderId="30" xfId="0" applyNumberFormat="1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22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wrapText="1"/>
    </xf>
    <xf numFmtId="49" fontId="0" fillId="0" borderId="37" xfId="0" applyNumberForma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27" xfId="0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0" fillId="0" borderId="40" xfId="0" applyBorder="1" applyAlignment="1">
      <alignment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43" xfId="0" applyBorder="1" applyAlignment="1">
      <alignment horizontal="center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/>
    </xf>
    <xf numFmtId="39" fontId="8" fillId="0" borderId="0" xfId="0" applyNumberFormat="1" applyFont="1" applyFill="1" applyAlignment="1" applyProtection="1">
      <alignment/>
      <protection/>
    </xf>
    <xf numFmtId="39" fontId="5" fillId="35" borderId="10" xfId="0" applyNumberFormat="1" applyFont="1" applyFill="1" applyBorder="1" applyAlignment="1" applyProtection="1">
      <alignment/>
      <protection/>
    </xf>
    <xf numFmtId="39" fontId="5" fillId="35" borderId="10" xfId="0" applyNumberFormat="1" applyFont="1" applyFill="1" applyBorder="1" applyAlignment="1" applyProtection="1">
      <alignment horizontal="right"/>
      <protection/>
    </xf>
    <xf numFmtId="39" fontId="6" fillId="0" borderId="11" xfId="0" applyNumberFormat="1" applyFont="1" applyFill="1" applyBorder="1" applyAlignment="1" applyProtection="1">
      <alignment/>
      <protection/>
    </xf>
    <xf numFmtId="39" fontId="6" fillId="0" borderId="11" xfId="0" applyNumberFormat="1" applyFont="1" applyFill="1" applyBorder="1" applyAlignment="1" applyProtection="1">
      <alignment horizontal="right"/>
      <protection/>
    </xf>
    <xf numFmtId="39" fontId="6" fillId="36" borderId="21" xfId="0" applyNumberFormat="1" applyFont="1" applyFill="1" applyBorder="1" applyAlignment="1" applyProtection="1">
      <alignment horizontal="right"/>
      <protection/>
    </xf>
    <xf numFmtId="39" fontId="6" fillId="36" borderId="21" xfId="0" applyNumberFormat="1" applyFont="1" applyFill="1" applyBorder="1" applyAlignment="1" applyProtection="1">
      <alignment/>
      <protection/>
    </xf>
    <xf numFmtId="39" fontId="6" fillId="0" borderId="11" xfId="0" applyNumberFormat="1" applyFont="1" applyFill="1" applyBorder="1" applyAlignment="1" applyProtection="1">
      <alignment horizontal="center"/>
      <protection/>
    </xf>
    <xf numFmtId="14" fontId="5" fillId="0" borderId="12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right"/>
      <protection/>
    </xf>
    <xf numFmtId="39" fontId="6" fillId="0" borderId="0" xfId="0" applyNumberFormat="1" applyFont="1" applyFill="1" applyBorder="1" applyAlignment="1" applyProtection="1">
      <alignment/>
      <protection/>
    </xf>
    <xf numFmtId="39" fontId="6" fillId="35" borderId="10" xfId="0" applyNumberFormat="1" applyFont="1" applyFill="1" applyBorder="1" applyAlignment="1" applyProtection="1">
      <alignment/>
      <protection/>
    </xf>
    <xf numFmtId="39" fontId="6" fillId="35" borderId="16" xfId="0" applyNumberFormat="1" applyFont="1" applyFill="1" applyBorder="1" applyAlignment="1" applyProtection="1">
      <alignment/>
      <protection/>
    </xf>
    <xf numFmtId="39" fontId="6" fillId="35" borderId="10" xfId="0" applyNumberFormat="1" applyFont="1" applyFill="1" applyBorder="1" applyAlignment="1" applyProtection="1">
      <alignment horizontal="right"/>
      <protection/>
    </xf>
    <xf numFmtId="39" fontId="6" fillId="35" borderId="16" xfId="0" applyNumberFormat="1" applyFont="1" applyFill="1" applyBorder="1" applyAlignment="1" applyProtection="1">
      <alignment horizontal="right"/>
      <protection/>
    </xf>
    <xf numFmtId="39" fontId="6" fillId="0" borderId="0" xfId="0" applyNumberFormat="1" applyFont="1" applyFill="1" applyBorder="1" applyAlignment="1">
      <alignment horizontal="right"/>
    </xf>
    <xf numFmtId="39" fontId="6" fillId="0" borderId="11" xfId="0" applyNumberFormat="1" applyFont="1" applyFill="1" applyBorder="1" applyAlignment="1">
      <alignment horizontal="right"/>
    </xf>
    <xf numFmtId="39" fontId="6" fillId="0" borderId="12" xfId="0" applyNumberFormat="1" applyFont="1" applyFill="1" applyBorder="1" applyAlignment="1" applyProtection="1">
      <alignment/>
      <protection/>
    </xf>
    <xf numFmtId="39" fontId="6" fillId="0" borderId="12" xfId="0" applyNumberFormat="1" applyFont="1" applyFill="1" applyBorder="1" applyAlignment="1">
      <alignment horizontal="right"/>
    </xf>
    <xf numFmtId="39" fontId="6" fillId="0" borderId="12" xfId="0" applyNumberFormat="1" applyFont="1" applyFill="1" applyBorder="1" applyAlignment="1" applyProtection="1">
      <alignment horizontal="right"/>
      <protection/>
    </xf>
    <xf numFmtId="39" fontId="6" fillId="35" borderId="15" xfId="0" applyNumberFormat="1" applyFont="1" applyFill="1" applyBorder="1" applyAlignment="1" applyProtection="1">
      <alignment/>
      <protection/>
    </xf>
    <xf numFmtId="39" fontId="5" fillId="35" borderId="10" xfId="0" applyNumberFormat="1" applyFont="1" applyFill="1" applyBorder="1" applyAlignment="1">
      <alignment horizontal="right"/>
    </xf>
    <xf numFmtId="39" fontId="5" fillId="35" borderId="10" xfId="0" applyNumberFormat="1" applyFont="1" applyFill="1" applyBorder="1" applyAlignment="1">
      <alignment/>
    </xf>
    <xf numFmtId="39" fontId="5" fillId="0" borderId="11" xfId="42" applyNumberFormat="1" applyFont="1" applyFill="1" applyBorder="1" applyAlignment="1">
      <alignment/>
    </xf>
    <xf numFmtId="39" fontId="5" fillId="0" borderId="11" xfId="0" applyNumberFormat="1" applyFont="1" applyFill="1" applyBorder="1" applyAlignment="1">
      <alignment/>
    </xf>
    <xf numFmtId="39" fontId="6" fillId="0" borderId="19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39" fontId="6" fillId="35" borderId="10" xfId="0" applyNumberFormat="1" applyFont="1" applyFill="1" applyBorder="1" applyAlignment="1" applyProtection="1">
      <alignment horizontal="center"/>
      <protection/>
    </xf>
    <xf numFmtId="39" fontId="5" fillId="0" borderId="12" xfId="0" applyNumberFormat="1" applyFont="1" applyFill="1" applyBorder="1" applyAlignment="1">
      <alignment/>
    </xf>
    <xf numFmtId="14" fontId="6" fillId="0" borderId="17" xfId="0" applyNumberFormat="1" applyFont="1" applyFill="1" applyBorder="1" applyAlignment="1" applyProtection="1">
      <alignment horizontal="center"/>
      <protection/>
    </xf>
    <xf numFmtId="39" fontId="6" fillId="0" borderId="28" xfId="0" applyNumberFormat="1" applyFont="1" applyFill="1" applyBorder="1" applyAlignment="1" applyProtection="1">
      <alignment/>
      <protection/>
    </xf>
    <xf numFmtId="39" fontId="6" fillId="0" borderId="11" xfId="0" applyNumberFormat="1" applyFont="1" applyFill="1" applyBorder="1" applyAlignment="1" applyProtection="1">
      <alignment/>
      <protection/>
    </xf>
    <xf numFmtId="39" fontId="6" fillId="37" borderId="0" xfId="0" applyNumberFormat="1" applyFont="1" applyFill="1" applyBorder="1" applyAlignment="1" applyProtection="1">
      <alignment horizontal="right"/>
      <protection/>
    </xf>
    <xf numFmtId="39" fontId="6" fillId="37" borderId="0" xfId="0" applyNumberFormat="1" applyFont="1" applyFill="1" applyBorder="1" applyAlignment="1" applyProtection="1">
      <alignment/>
      <protection/>
    </xf>
    <xf numFmtId="39" fontId="6" fillId="36" borderId="12" xfId="0" applyNumberFormat="1" applyFont="1" applyFill="1" applyBorder="1" applyAlignment="1" applyProtection="1">
      <alignment horizontal="right"/>
      <protection/>
    </xf>
    <xf numFmtId="39" fontId="6" fillId="36" borderId="12" xfId="0" applyNumberFormat="1" applyFont="1" applyFill="1" applyBorder="1" applyAlignment="1" applyProtection="1">
      <alignment/>
      <protection/>
    </xf>
    <xf numFmtId="39" fontId="6" fillId="35" borderId="0" xfId="0" applyNumberFormat="1" applyFont="1" applyFill="1" applyBorder="1" applyAlignment="1" applyProtection="1">
      <alignment/>
      <protection/>
    </xf>
    <xf numFmtId="39" fontId="6" fillId="36" borderId="20" xfId="0" applyNumberFormat="1" applyFont="1" applyFill="1" applyBorder="1" applyAlignment="1" applyProtection="1">
      <alignment horizontal="right"/>
      <protection/>
    </xf>
    <xf numFmtId="39" fontId="6" fillId="0" borderId="21" xfId="0" applyNumberFormat="1" applyFont="1" applyFill="1" applyBorder="1" applyAlignment="1" applyProtection="1">
      <alignment horizontal="right"/>
      <protection/>
    </xf>
    <xf numFmtId="39" fontId="6" fillId="0" borderId="20" xfId="0" applyNumberFormat="1" applyFont="1" applyFill="1" applyBorder="1" applyAlignment="1" applyProtection="1">
      <alignment horizontal="right"/>
      <protection/>
    </xf>
    <xf numFmtId="39" fontId="6" fillId="0" borderId="21" xfId="0" applyNumberFormat="1" applyFont="1" applyFill="1" applyBorder="1" applyAlignment="1" applyProtection="1">
      <alignment/>
      <protection/>
    </xf>
    <xf numFmtId="39" fontId="6" fillId="0" borderId="20" xfId="0" applyNumberFormat="1" applyFont="1" applyFill="1" applyBorder="1" applyAlignment="1" applyProtection="1">
      <alignment/>
      <protection/>
    </xf>
    <xf numFmtId="39" fontId="6" fillId="36" borderId="14" xfId="0" applyNumberFormat="1" applyFont="1" applyFill="1" applyBorder="1" applyAlignment="1" applyProtection="1">
      <alignment horizontal="right"/>
      <protection/>
    </xf>
    <xf numFmtId="39" fontId="17" fillId="0" borderId="0" xfId="0" applyNumberFormat="1" applyFont="1" applyFill="1" applyBorder="1" applyAlignment="1" applyProtection="1">
      <alignment horizontal="right"/>
      <protection/>
    </xf>
    <xf numFmtId="3" fontId="4" fillId="33" borderId="17" xfId="42" applyNumberFormat="1" applyFont="1" applyFill="1" applyBorder="1" applyAlignment="1">
      <alignment horizontal="center"/>
    </xf>
    <xf numFmtId="3" fontId="4" fillId="33" borderId="0" xfId="42" applyNumberFormat="1" applyFont="1" applyFill="1" applyBorder="1" applyAlignment="1">
      <alignment horizontal="center"/>
    </xf>
    <xf numFmtId="3" fontId="4" fillId="33" borderId="19" xfId="42" applyNumberFormat="1" applyFont="1" applyFill="1" applyBorder="1" applyAlignment="1">
      <alignment horizontal="center"/>
    </xf>
    <xf numFmtId="3" fontId="4" fillId="33" borderId="13" xfId="42" applyNumberFormat="1" applyFont="1" applyFill="1" applyBorder="1" applyAlignment="1">
      <alignment horizontal="center"/>
    </xf>
    <xf numFmtId="3" fontId="4" fillId="33" borderId="14" xfId="42" applyNumberFormat="1" applyFont="1" applyFill="1" applyBorder="1" applyAlignment="1">
      <alignment horizontal="center"/>
    </xf>
    <xf numFmtId="3" fontId="4" fillId="33" borderId="28" xfId="42" applyNumberFormat="1" applyFont="1" applyFill="1" applyBorder="1" applyAlignment="1">
      <alignment horizontal="center"/>
    </xf>
    <xf numFmtId="14" fontId="4" fillId="33" borderId="22" xfId="0" applyNumberFormat="1" applyFont="1" applyFill="1" applyBorder="1" applyAlignment="1">
      <alignment horizontal="center"/>
    </xf>
    <xf numFmtId="14" fontId="4" fillId="33" borderId="20" xfId="0" applyNumberFormat="1" applyFont="1" applyFill="1" applyBorder="1" applyAlignment="1">
      <alignment horizontal="center"/>
    </xf>
    <xf numFmtId="14" fontId="4" fillId="33" borderId="23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4" fillId="33" borderId="14" xfId="0" applyNumberFormat="1" applyFont="1" applyFill="1" applyBorder="1" applyAlignment="1">
      <alignment horizontal="center"/>
    </xf>
    <xf numFmtId="3" fontId="4" fillId="33" borderId="28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3" fontId="4" fillId="33" borderId="18" xfId="0" applyNumberFormat="1" applyFont="1" applyFill="1" applyBorder="1" applyAlignment="1">
      <alignment horizontal="center"/>
    </xf>
    <xf numFmtId="0" fontId="5" fillId="40" borderId="22" xfId="0" applyFont="1" applyFill="1" applyBorder="1" applyAlignment="1">
      <alignment horizontal="center"/>
    </xf>
    <xf numFmtId="0" fontId="5" fillId="40" borderId="20" xfId="0" applyFont="1" applyFill="1" applyBorder="1" applyAlignment="1">
      <alignment horizontal="center"/>
    </xf>
    <xf numFmtId="0" fontId="5" fillId="40" borderId="23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/>
    </xf>
    <xf numFmtId="14" fontId="5" fillId="40" borderId="22" xfId="0" applyNumberFormat="1" applyFont="1" applyFill="1" applyBorder="1" applyAlignment="1">
      <alignment horizontal="center"/>
    </xf>
    <xf numFmtId="14" fontId="5" fillId="40" borderId="20" xfId="0" applyNumberFormat="1" applyFont="1" applyFill="1" applyBorder="1" applyAlignment="1">
      <alignment horizontal="center"/>
    </xf>
    <xf numFmtId="14" fontId="5" fillId="40" borderId="23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7" borderId="0" xfId="0" applyFont="1" applyFill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top"/>
    </xf>
    <xf numFmtId="0" fontId="5" fillId="34" borderId="28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horizontal="justify" vertical="center" wrapText="1"/>
    </xf>
    <xf numFmtId="0" fontId="19" fillId="37" borderId="0" xfId="0" applyFont="1" applyFill="1" applyAlignment="1">
      <alignment horizontal="justify" vertical="center" wrapText="1"/>
    </xf>
    <xf numFmtId="0" fontId="69" fillId="37" borderId="0" xfId="0" applyFont="1" applyFill="1" applyAlignment="1">
      <alignment horizontal="justify" vertical="center"/>
    </xf>
    <xf numFmtId="0" fontId="2" fillId="37" borderId="0" xfId="0" applyFont="1" applyFill="1" applyAlignment="1">
      <alignment horizontal="center" vertical="center" wrapText="1"/>
    </xf>
    <xf numFmtId="0" fontId="7" fillId="0" borderId="44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46" xfId="0" applyFont="1" applyBorder="1" applyAlignment="1">
      <alignment horizontal="right" vertical="center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justify" vertical="center" wrapText="1"/>
    </xf>
    <xf numFmtId="0" fontId="0" fillId="0" borderId="16" xfId="0" applyBorder="1" applyAlignment="1">
      <alignment/>
    </xf>
    <xf numFmtId="4" fontId="6" fillId="0" borderId="10" xfId="0" applyNumberFormat="1" applyFont="1" applyFill="1" applyBorder="1" applyAlignment="1" applyProtection="1">
      <alignment horizontal="center" vertical="top" wrapText="1"/>
      <protection/>
    </xf>
    <xf numFmtId="4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horizontal="center" vertical="top" wrapText="1"/>
      <protection/>
    </xf>
    <xf numFmtId="39" fontId="6" fillId="0" borderId="10" xfId="0" applyNumberFormat="1" applyFont="1" applyFill="1" applyBorder="1" applyAlignment="1" applyProtection="1">
      <alignment horizontal="center" vertical="top" wrapText="1"/>
      <protection/>
    </xf>
    <xf numFmtId="39" fontId="6" fillId="0" borderId="11" xfId="0" applyNumberFormat="1" applyFont="1" applyFill="1" applyBorder="1" applyAlignment="1" applyProtection="1">
      <alignment horizontal="center" vertical="top" wrapText="1"/>
      <protection/>
    </xf>
    <xf numFmtId="43" fontId="15" fillId="0" borderId="0" xfId="42" applyFont="1" applyAlignment="1">
      <alignment horizontal="center"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 vertical="top" wrapText="1"/>
      <protection/>
    </xf>
    <xf numFmtId="0" fontId="6" fillId="0" borderId="23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top" wrapText="1"/>
      <protection/>
    </xf>
    <xf numFmtId="39" fontId="6" fillId="0" borderId="12" xfId="0" applyNumberFormat="1" applyFont="1" applyFill="1" applyBorder="1" applyAlignment="1" applyProtection="1">
      <alignment horizontal="center" vertical="top" wrapText="1"/>
      <protection/>
    </xf>
    <xf numFmtId="4" fontId="6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34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25" fillId="34" borderId="50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49" fontId="25" fillId="34" borderId="53" xfId="0" applyNumberFormat="1" applyFont="1" applyFill="1" applyBorder="1" applyAlignment="1">
      <alignment horizontal="center" vertical="center"/>
    </xf>
    <xf numFmtId="49" fontId="25" fillId="34" borderId="54" xfId="0" applyNumberFormat="1" applyFont="1" applyFill="1" applyBorder="1" applyAlignment="1">
      <alignment horizontal="center" vertical="center"/>
    </xf>
    <xf numFmtId="49" fontId="25" fillId="34" borderId="55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 wrapText="1"/>
    </xf>
    <xf numFmtId="0" fontId="23" fillId="0" borderId="0" xfId="0" applyFont="1" applyAlignment="1">
      <alignment horizontal="center"/>
    </xf>
    <xf numFmtId="49" fontId="0" fillId="0" borderId="51" xfId="0" applyNumberForma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4325"/>
          <c:y val="-0.08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21875"/>
          <c:h val="0.04275"/>
        </c:manualLayout>
      </c:layout>
      <c:pie3DChart>
        <c:varyColors val="1"/>
        <c:ser>
          <c:idx val="0"/>
          <c:order val="0"/>
          <c:tx>
            <c:v>2016 г. 3585.3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3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cat>
            <c:strLit>
              <c:ptCount val="3"/>
              <c:pt idx="0">
                <c:v>ДЦК до 25 години</c:v>
              </c:pt>
            </c:strLit>
          </c:cat>
          <c:val>
            <c:numLit>
              <c:ptCount val="3"/>
              <c:pt idx="0">
                <c:v>2225.6</c:v>
              </c:pt>
              <c:pt idx="1">
                <c:v>#N/A</c:v>
              </c:pt>
              <c:pt idx="2">
                <c:v>#N/A</c:v>
              </c:pt>
            </c:numLit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4325"/>
          <c:y val="-0.08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21875"/>
          <c:h val="0.04275"/>
        </c:manualLayout>
      </c:layout>
      <c:pie3DChart>
        <c:varyColors val="1"/>
        <c:ser>
          <c:idx val="0"/>
          <c:order val="0"/>
          <c:tx>
            <c:v>2016 г. 2649.1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3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cat>
            <c:strLit>
              <c:ptCount val="3"/>
              <c:pt idx="0">
                <c:v>ДЦК до 25 години</c:v>
              </c:pt>
            </c:strLit>
          </c:cat>
          <c:val>
            <c:numLit>
              <c:ptCount val="3"/>
              <c:pt idx="0">
                <c:v>2108.19999999999</c:v>
              </c:pt>
              <c:pt idx="1">
                <c:v>#N/A</c:v>
              </c:pt>
              <c:pt idx="2">
                <c:v>#N/A</c:v>
              </c:pt>
            </c:numLit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4325"/>
          <c:y val="-0.08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21875"/>
          <c:h val="0.04275"/>
        </c:manualLayout>
      </c:layout>
      <c:pie3DChart>
        <c:varyColors val="1"/>
        <c:ser>
          <c:idx val="0"/>
          <c:order val="0"/>
          <c:tx>
            <c:v>2018 г. 4018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3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cat>
            <c:strLit>
              <c:ptCount val="3"/>
              <c:pt idx="0">
                <c:v>ДЦК до 25 години</c:v>
              </c:pt>
              <c:pt idx="1">
                <c:v>0</c:v>
              </c:pt>
              <c:pt idx="2">
                <c:v>0</c:v>
              </c:pt>
            </c:strLit>
          </c:cat>
          <c:val>
            <c:numLit>
              <c:ptCount val="3"/>
              <c:pt idx="0">
                <c:v>3509.8</c:v>
              </c:pt>
              <c:pt idx="1">
                <c:v>0</c:v>
              </c:pt>
              <c:pt idx="2">
                <c:v>0</c:v>
              </c:pt>
            </c:numLit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4325"/>
          <c:y val="-0.08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21875"/>
          <c:h val="0.04275"/>
        </c:manualLayout>
      </c:layout>
      <c:pie3DChart>
        <c:varyColors val="1"/>
        <c:ser>
          <c:idx val="0"/>
          <c:order val="0"/>
          <c:tx>
            <c:v>2018 г. 4018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3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cat>
            <c:strLit>
              <c:ptCount val="3"/>
              <c:pt idx="0">
                <c:v>ДЦК до 25 години</c:v>
              </c:pt>
            </c:strLit>
          </c:cat>
          <c:val>
            <c:numLit>
              <c:ptCount val="3"/>
              <c:pt idx="0">
                <c:v>3509.8</c:v>
              </c:pt>
              <c:pt idx="1">
                <c:v>#N/A</c:v>
              </c:pt>
              <c:pt idx="2">
                <c:v>#N/A</c:v>
              </c:pt>
            </c:numLit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към 3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09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.202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0.263"/>
          <c:y val="-0.005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27225"/>
          <c:w val="0.63725"/>
          <c:h val="0.51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F5597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54823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Банки,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4 538.1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млн.лв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, 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Небанкови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финансови институции,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фирми и граждани,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501.7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млн. лв.,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.2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Застрахователни дружества и пенсионни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фондове,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1 054.2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млн.лв.,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17.2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Чуждестранни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инвеститори,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млн. лв., 0.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'[1]Държатели на ДЦК-09-2022'!$A$3:$A$6</c:f>
              <c:strCache>
                <c:ptCount val="4"/>
                <c:pt idx="0">
                  <c:v>банки</c:v>
                </c:pt>
                <c:pt idx="1">
                  <c:v>небанкови финансови институции, фирми и граждани</c:v>
                </c:pt>
                <c:pt idx="2">
                  <c:v>застрахователни дружества и пенсионни фондове</c:v>
                </c:pt>
                <c:pt idx="3">
                  <c:v>чуждестранни  инвеститори</c:v>
                </c:pt>
              </c:strCache>
            </c:strRef>
          </c:cat>
          <c:val>
            <c:numRef>
              <c:f>'[1]Държатели на ДЦК-09-2022'!$B$3:$B$6</c:f>
              <c:numCache>
                <c:ptCount val="4"/>
                <c:pt idx="0">
                  <c:v>4538.1</c:v>
                </c:pt>
                <c:pt idx="1">
                  <c:v>501.7</c:v>
                </c:pt>
                <c:pt idx="2">
                  <c:v>1054.2</c:v>
                </c:pt>
                <c:pt idx="3">
                  <c:v>43.1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към 3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09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.20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0.26525"/>
          <c:y val="-0.005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"/>
          <c:y val="0.246"/>
          <c:w val="0.64125"/>
          <c:h val="0.527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F5597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54823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Банки,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7 902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млн. лв.,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Небанкови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финансови институции,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фирми и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граждани,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683.0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млн. лв.,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.5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Застрахователни дружества и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пенсионни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фондове,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861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млн. лв.,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Чуждестранни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инвеститори,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млн.лв.,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'[1]Държатели на ДЦК-09-2022'!$F$3:$F$6</c:f>
              <c:strCache>
                <c:ptCount val="4"/>
                <c:pt idx="0">
                  <c:v>банки</c:v>
                </c:pt>
                <c:pt idx="1">
                  <c:v>небанкови финансови институции, фирми и граждани</c:v>
                </c:pt>
                <c:pt idx="2">
                  <c:v>застрахователни дружества и пенсионни фондове</c:v>
                </c:pt>
                <c:pt idx="3">
                  <c:v>чуждестранни  инвеститори</c:v>
                </c:pt>
              </c:strCache>
            </c:strRef>
          </c:cat>
          <c:val>
            <c:numRef>
              <c:f>'[1]Държатели на ДЦК-09-2022'!$G$3:$G$6</c:f>
              <c:numCache>
                <c:ptCount val="4"/>
                <c:pt idx="0">
                  <c:v>7902</c:v>
                </c:pt>
                <c:pt idx="1">
                  <c:v>683</c:v>
                </c:pt>
                <c:pt idx="2">
                  <c:v>1861.2</c:v>
                </c:pt>
                <c:pt idx="3">
                  <c:v>35.9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ДЦК В ПОРТФЕЙЛА НА ЗАСТРАХОВАТЕЛНИ ДРУЖЕСТВА И ПЕНСИОННИ ФОНДОВЕ</a:t>
            </a:r>
          </a:p>
        </c:rich>
      </c:tx>
      <c:layout>
        <c:manualLayout>
          <c:xMode val="factor"/>
          <c:yMode val="factor"/>
          <c:x val="0.027"/>
          <c:y val="0.04025"/>
        </c:manualLayout>
      </c:layout>
      <c:spPr>
        <a:noFill/>
        <a:ln w="3175">
          <a:noFill/>
        </a:ln>
      </c:spPr>
    </c:title>
    <c:view3D>
      <c:rotX val="17"/>
      <c:hPercent val="56"/>
      <c:rotY val="19"/>
      <c:depthPercent val="500"/>
      <c:rAngAx val="1"/>
    </c:view3D>
    <c:plotArea>
      <c:layout>
        <c:manualLayout>
          <c:xMode val="edge"/>
          <c:yMode val="edge"/>
          <c:x val="0.022"/>
          <c:y val="0.14625"/>
          <c:w val="0.9405"/>
          <c:h val="0.68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69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'[2]BG'!$C$4:$F$4</c:f>
              <c:strCache>
                <c:ptCount val="4"/>
                <c:pt idx="0">
                  <c:v>30.09.19</c:v>
                </c:pt>
                <c:pt idx="1">
                  <c:v>30.09.20</c:v>
                </c:pt>
                <c:pt idx="2">
                  <c:v>30.09.21</c:v>
                </c:pt>
                <c:pt idx="3">
                  <c:v>30.09.22</c:v>
                </c:pt>
              </c:strCache>
            </c:strRef>
          </c:cat>
          <c:val>
            <c:numRef>
              <c:f>'[2]BG'!$C$5:$F$5</c:f>
              <c:numCache>
                <c:ptCount val="4"/>
                <c:pt idx="0">
                  <c:v>1130.7</c:v>
                </c:pt>
                <c:pt idx="1">
                  <c:v>1083.3</c:v>
                </c:pt>
                <c:pt idx="2">
                  <c:v>1054.2</c:v>
                </c:pt>
                <c:pt idx="3">
                  <c:v>1861.2</c:v>
                </c:pt>
              </c:numCache>
            </c:numRef>
          </c:val>
          <c:shape val="box"/>
        </c:ser>
        <c:gapDepth val="0"/>
        <c:shape val="box"/>
        <c:axId val="29974723"/>
        <c:axId val="1337052"/>
      </c:bar3DChart>
      <c:catAx>
        <c:axId val="299747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7052"/>
        <c:crosses val="autoZero"/>
        <c:auto val="1"/>
        <c:lblOffset val="100"/>
        <c:tickLblSkip val="1"/>
        <c:noMultiLvlLbl val="0"/>
      </c:catAx>
      <c:valAx>
        <c:axId val="1337052"/>
        <c:scaling>
          <c:orientation val="minMax"/>
          <c:max val="2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74723"/>
        <c:crossesAt val="1"/>
        <c:crossBetween val="between"/>
        <c:dispUnits/>
        <c:majorUnit val="200"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4.png" /><Relationship Id="rId6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10</xdr:col>
      <xdr:colOff>152400</xdr:colOff>
      <xdr:row>23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71500"/>
          <a:ext cx="563880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</xdr:row>
      <xdr:rowOff>95250</xdr:rowOff>
    </xdr:from>
    <xdr:ext cx="4419600" cy="647700"/>
    <xdr:sp>
      <xdr:nvSpPr>
        <xdr:cNvPr id="1" name="TextBox 1"/>
        <xdr:cNvSpPr txBox="1">
          <a:spLocks noChangeArrowheads="1"/>
        </xdr:cNvSpPr>
      </xdr:nvSpPr>
      <xdr:spPr>
        <a:xfrm>
          <a:off x="609600" y="4800600"/>
          <a:ext cx="441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504825</xdr:colOff>
      <xdr:row>6</xdr:row>
      <xdr:rowOff>123825</xdr:rowOff>
    </xdr:from>
    <xdr:to>
      <xdr:col>13</xdr:col>
      <xdr:colOff>581025</xdr:colOff>
      <xdr:row>34</xdr:row>
      <xdr:rowOff>180975</xdr:rowOff>
    </xdr:to>
    <xdr:graphicFrame>
      <xdr:nvGraphicFramePr>
        <xdr:cNvPr id="2" name="Chart 6"/>
        <xdr:cNvGraphicFramePr/>
      </xdr:nvGraphicFramePr>
      <xdr:xfrm>
        <a:off x="1724025" y="1266825"/>
        <a:ext cx="67818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18</xdr:col>
      <xdr:colOff>466725</xdr:colOff>
      <xdr:row>39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62000"/>
          <a:ext cx="10829925" cy="673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9</xdr:col>
      <xdr:colOff>247650</xdr:colOff>
      <xdr:row>18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51054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0</xdr:rowOff>
    </xdr:from>
    <xdr:to>
      <xdr:col>18</xdr:col>
      <xdr:colOff>47625</xdr:colOff>
      <xdr:row>18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0"/>
          <a:ext cx="528637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18</xdr:row>
      <xdr:rowOff>66675</xdr:rowOff>
    </xdr:from>
    <xdr:to>
      <xdr:col>9</xdr:col>
      <xdr:colOff>257175</xdr:colOff>
      <xdr:row>37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495675"/>
          <a:ext cx="512445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18</xdr:row>
      <xdr:rowOff>85725</xdr:rowOff>
    </xdr:from>
    <xdr:to>
      <xdr:col>18</xdr:col>
      <xdr:colOff>66675</xdr:colOff>
      <xdr:row>37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34050" y="3514725"/>
          <a:ext cx="530542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152400</xdr:rowOff>
    </xdr:from>
    <xdr:to>
      <xdr:col>9</xdr:col>
      <xdr:colOff>266700</xdr:colOff>
      <xdr:row>57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7200900"/>
          <a:ext cx="51435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11</xdr:col>
      <xdr:colOff>400050</xdr:colOff>
      <xdr:row>27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71500"/>
          <a:ext cx="649605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3</xdr:row>
      <xdr:rowOff>66675</xdr:rowOff>
    </xdr:from>
    <xdr:to>
      <xdr:col>10</xdr:col>
      <xdr:colOff>323850</xdr:colOff>
      <xdr:row>23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638175"/>
          <a:ext cx="52959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3</xdr:row>
      <xdr:rowOff>76200</xdr:rowOff>
    </xdr:from>
    <xdr:to>
      <xdr:col>20</xdr:col>
      <xdr:colOff>28575</xdr:colOff>
      <xdr:row>23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647700"/>
          <a:ext cx="574357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123825</xdr:rowOff>
    </xdr:from>
    <xdr:to>
      <xdr:col>0</xdr:col>
      <xdr:colOff>228600</xdr:colOff>
      <xdr:row>46</xdr:row>
      <xdr:rowOff>9525</xdr:rowOff>
    </xdr:to>
    <xdr:graphicFrame>
      <xdr:nvGraphicFramePr>
        <xdr:cNvPr id="1" name="Chart 5"/>
        <xdr:cNvGraphicFramePr/>
      </xdr:nvGraphicFramePr>
      <xdr:xfrm>
        <a:off x="0" y="8715375"/>
        <a:ext cx="228600" cy="7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54</xdr:row>
      <xdr:rowOff>152400</xdr:rowOff>
    </xdr:from>
    <xdr:to>
      <xdr:col>0</xdr:col>
      <xdr:colOff>371475</xdr:colOff>
      <xdr:row>55</xdr:row>
      <xdr:rowOff>38100</xdr:rowOff>
    </xdr:to>
    <xdr:graphicFrame>
      <xdr:nvGraphicFramePr>
        <xdr:cNvPr id="2" name="Chart 5"/>
        <xdr:cNvGraphicFramePr/>
      </xdr:nvGraphicFramePr>
      <xdr:xfrm>
        <a:off x="142875" y="10458450"/>
        <a:ext cx="228600" cy="7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0</xdr:col>
      <xdr:colOff>228600</xdr:colOff>
      <xdr:row>51</xdr:row>
      <xdr:rowOff>9525</xdr:rowOff>
    </xdr:to>
    <xdr:graphicFrame>
      <xdr:nvGraphicFramePr>
        <xdr:cNvPr id="3" name="Chart 5"/>
        <xdr:cNvGraphicFramePr/>
      </xdr:nvGraphicFramePr>
      <xdr:xfrm>
        <a:off x="0" y="9667875"/>
        <a:ext cx="228600" cy="7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0</xdr:col>
      <xdr:colOff>228600</xdr:colOff>
      <xdr:row>51</xdr:row>
      <xdr:rowOff>9525</xdr:rowOff>
    </xdr:to>
    <xdr:graphicFrame>
      <xdr:nvGraphicFramePr>
        <xdr:cNvPr id="4" name="Chart 5"/>
        <xdr:cNvGraphicFramePr/>
      </xdr:nvGraphicFramePr>
      <xdr:xfrm>
        <a:off x="0" y="9667875"/>
        <a:ext cx="228600" cy="7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7</xdr:col>
      <xdr:colOff>485775</xdr:colOff>
      <xdr:row>22</xdr:row>
      <xdr:rowOff>9525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162050"/>
          <a:ext cx="41433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14</xdr:col>
      <xdr:colOff>504825</xdr:colOff>
      <xdr:row>21</xdr:row>
      <xdr:rowOff>180975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52975" y="1162050"/>
          <a:ext cx="428625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285750</xdr:colOff>
      <xdr:row>20</xdr:row>
      <xdr:rowOff>9525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52425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276225</xdr:colOff>
      <xdr:row>20</xdr:row>
      <xdr:rowOff>38100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514725" y="3848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285750</xdr:colOff>
      <xdr:row>20</xdr:row>
      <xdr:rowOff>9525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352425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19050</xdr:colOff>
      <xdr:row>5</xdr:row>
      <xdr:rowOff>57150</xdr:rowOff>
    </xdr:from>
    <xdr:to>
      <xdr:col>13</xdr:col>
      <xdr:colOff>447675</xdr:colOff>
      <xdr:row>20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09650"/>
          <a:ext cx="408622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5</xdr:row>
      <xdr:rowOff>57150</xdr:rowOff>
    </xdr:from>
    <xdr:to>
      <xdr:col>7</xdr:col>
      <xdr:colOff>19050</xdr:colOff>
      <xdr:row>20</xdr:row>
      <xdr:rowOff>133350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009650"/>
          <a:ext cx="399097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0.806</cdr:y>
    </cdr:from>
    <cdr:to>
      <cdr:x>0.98425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2876550"/>
          <a:ext cx="4705350" cy="71437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Забележки: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данни на БНБ и на участниците в ЕСРОТ. Левовата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равностойност на ДЦК, деноминирани във валута, е изчислена по определения от БНБ обменен курс, валиден за последния работен ден на периода.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0.80325</cdr:y>
    </cdr:from>
    <cdr:to>
      <cdr:x>0.962</cdr:x>
      <cdr:y>0.998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867025"/>
          <a:ext cx="4686300" cy="69532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Забележки: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данни на БНБ и на участниците в ЕСРОТ. Левовата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равностойност на ДЦК, деноминирани във валута, е изчислена по определения от БНБ обменен курс, валиден за последния работен ден на периода.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</xdr:row>
      <xdr:rowOff>104775</xdr:rowOff>
    </xdr:from>
    <xdr:to>
      <xdr:col>8</xdr:col>
      <xdr:colOff>66675</xdr:colOff>
      <xdr:row>23</xdr:row>
      <xdr:rowOff>57150</xdr:rowOff>
    </xdr:to>
    <xdr:graphicFrame>
      <xdr:nvGraphicFramePr>
        <xdr:cNvPr id="1" name="Chart 3"/>
        <xdr:cNvGraphicFramePr/>
      </xdr:nvGraphicFramePr>
      <xdr:xfrm>
        <a:off x="266700" y="866775"/>
        <a:ext cx="48672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4</xdr:row>
      <xdr:rowOff>104775</xdr:rowOff>
    </xdr:from>
    <xdr:to>
      <xdr:col>16</xdr:col>
      <xdr:colOff>114300</xdr:colOff>
      <xdr:row>23</xdr:row>
      <xdr:rowOff>57150</xdr:rowOff>
    </xdr:to>
    <xdr:graphicFrame>
      <xdr:nvGraphicFramePr>
        <xdr:cNvPr id="2" name="Chart 5"/>
        <xdr:cNvGraphicFramePr/>
      </xdr:nvGraphicFramePr>
      <xdr:xfrm>
        <a:off x="5124450" y="866775"/>
        <a:ext cx="50768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10</xdr:col>
      <xdr:colOff>400050</xdr:colOff>
      <xdr:row>24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649605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0.19175</cdr:y>
    </cdr:from>
    <cdr:to>
      <cdr:x>0.24125</cdr:x>
      <cdr:y>0.23775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81100" y="1000125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млн. лв.</a:t>
          </a:r>
        </a:p>
      </cdr:txBody>
    </cdr:sp>
  </cdr:relSizeAnchor>
  <cdr:relSizeAnchor xmlns:cdr="http://schemas.openxmlformats.org/drawingml/2006/chartDrawing">
    <cdr:from>
      <cdr:x>0.2075</cdr:x>
      <cdr:y>0.85175</cdr:y>
    </cdr:from>
    <cdr:to>
      <cdr:x>0.8435</cdr:x>
      <cdr:y>0.985</cdr:y>
    </cdr:to>
    <cdr:sp>
      <cdr:nvSpPr>
        <cdr:cNvPr id="2" name="TextBox 1"/>
        <cdr:cNvSpPr txBox="1">
          <a:spLocks noChangeArrowheads="1"/>
        </cdr:cNvSpPr>
      </cdr:nvSpPr>
      <cdr:spPr>
        <a:xfrm>
          <a:off x="1400175" y="4438650"/>
          <a:ext cx="431482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Забележка: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Левовата равностойност на ДЦК, деноминирани във валута, е изчислена по определения от БНБ обменен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курс, валиден за последния работен ден на съответния период.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0;&#1053;&#1040;&#1051;&#1048;&#1047;%20&#1042;&#1058;&#1054;&#1056;&#1048;&#1063;&#1045;&#1053;%20&#1055;&#1040;&#1047;&#1040;&#1056;\&#1055;&#1040;&#1047;&#1040;&#1056;%20&#1053;&#1040;%20&#1044;&#1062;&#1050;%20&#1058;&#1056;&#1048;&#1052;&#1045;&#1057;&#1045;&#1063;&#1045;&#1053;%20&#1041;&#1070;&#1051;&#1045;&#1058;&#1048;&#1053;\&#1055;&#1072;&#1079;&#1072;&#1088;%20&#1085;&#1072;%20&#1044;&#1062;&#1050;%202022%20III%20&#1090;&#1088;&#1080;&#1084;&#1077;&#1089;&#1077;&#1095;&#1080;&#1077;\&#1044;&#1098;&#1088;&#1078;&#1072;&#1090;&#1077;&#1083;&#1080;%20&#1085;&#1072;%20&#1044;&#1062;&#1050;-III%20&#1090;&#1088;&#1080;&#1084;&#1077;&#1089;.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0;&#1053;&#1040;&#1051;&#1048;&#1047;%20&#1042;&#1058;&#1054;&#1056;&#1048;&#1063;&#1045;&#1053;%20&#1055;&#1040;&#1047;&#1040;&#1056;\&#1055;&#1040;&#1047;&#1040;&#1056;%20&#1053;&#1040;%20&#1044;&#1062;&#1050;%20&#1058;&#1056;&#1048;&#1052;&#1045;&#1057;&#1045;&#1063;&#1045;&#1053;%20&#1041;&#1070;&#1051;&#1045;&#1058;&#1048;&#1053;\&#1055;&#1072;&#1079;&#1072;&#1088;%20&#1085;&#1072;%20&#1044;&#1062;&#1050;%202022%20III%20&#1090;&#1088;&#1080;&#1084;&#1077;&#1089;&#1077;&#1095;&#1080;&#1077;\Pens+zastrahov%20III%20quarter%202022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ържатели на ДЦК-09-2022"/>
    </sheetNames>
    <sheetDataSet>
      <sheetData sheetId="0">
        <row r="3">
          <cell r="A3" t="str">
            <v>банки</v>
          </cell>
          <cell r="B3">
            <v>4538.1</v>
          </cell>
          <cell r="F3" t="str">
            <v>банки</v>
          </cell>
          <cell r="G3">
            <v>7902</v>
          </cell>
        </row>
        <row r="4">
          <cell r="A4" t="str">
            <v>небанкови финансови институции, фирми и граждани</v>
          </cell>
          <cell r="B4">
            <v>501.7</v>
          </cell>
          <cell r="F4" t="str">
            <v>небанкови финансови институции, фирми и граждани</v>
          </cell>
          <cell r="G4">
            <v>683</v>
          </cell>
        </row>
        <row r="5">
          <cell r="A5" t="str">
            <v>застрахователни дружества и пенсионни фондове</v>
          </cell>
          <cell r="B5">
            <v>1054.2</v>
          </cell>
          <cell r="F5" t="str">
            <v>застрахователни дружества и пенсионни фондове</v>
          </cell>
          <cell r="G5">
            <v>1861.2</v>
          </cell>
        </row>
        <row r="6">
          <cell r="A6" t="str">
            <v>чуждестранни  инвеститори</v>
          </cell>
          <cell r="B6">
            <v>43.1</v>
          </cell>
          <cell r="F6" t="str">
            <v>чуждестранни  инвеститори</v>
          </cell>
          <cell r="G6">
            <v>35.9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NG"/>
      <sheetName val="Sheet3"/>
    </sheetNames>
    <sheetDataSet>
      <sheetData sheetId="0">
        <row r="4">
          <cell r="C4" t="str">
            <v>30.09.19</v>
          </cell>
          <cell r="D4" t="str">
            <v>30.09.20</v>
          </cell>
          <cell r="E4" t="str">
            <v>30.09.21</v>
          </cell>
          <cell r="F4" t="str">
            <v>30.09.22</v>
          </cell>
        </row>
        <row r="5">
          <cell r="C5">
            <v>1130.7</v>
          </cell>
          <cell r="D5">
            <v>1083.3</v>
          </cell>
          <cell r="E5">
            <v>1054.2</v>
          </cell>
          <cell r="F5">
            <v>1861.2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ържатели на ДЦК-09-2022"/>
      <sheetName val="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tabSelected="1" zoomScalePageLayoutView="0" workbookViewId="0" topLeftCell="A1">
      <selection activeCell="A1" sqref="A1"/>
    </sheetView>
  </sheetViews>
  <sheetFormatPr defaultColWidth="0" defaultRowHeight="15"/>
  <cols>
    <col min="1" max="1" width="1.421875" style="204" customWidth="1"/>
    <col min="2" max="2" width="42.140625" style="204" customWidth="1"/>
    <col min="3" max="3" width="9.140625" style="204" customWidth="1"/>
    <col min="4" max="4" width="4.7109375" style="204" customWidth="1"/>
    <col min="5" max="5" width="7.7109375" style="204" customWidth="1"/>
    <col min="6" max="6" width="9.140625" style="204" customWidth="1"/>
    <col min="7" max="7" width="4.7109375" style="204" customWidth="1"/>
    <col min="8" max="8" width="7.7109375" style="204" customWidth="1"/>
    <col min="9" max="221" width="9.140625" style="204" customWidth="1"/>
    <col min="222" max="16384" width="0" style="204" hidden="1" customWidth="1"/>
  </cols>
  <sheetData>
    <row r="2" spans="2:8" ht="15" customHeight="1">
      <c r="B2" s="353" t="s">
        <v>259</v>
      </c>
      <c r="C2" s="353"/>
      <c r="D2" s="353"/>
      <c r="E2" s="353"/>
      <c r="F2" s="353"/>
      <c r="G2" s="353"/>
      <c r="H2" s="353"/>
    </row>
    <row r="3" spans="2:8" ht="15">
      <c r="B3" s="354" t="s">
        <v>301</v>
      </c>
      <c r="C3" s="354"/>
      <c r="D3" s="354"/>
      <c r="E3" s="354"/>
      <c r="F3" s="354"/>
      <c r="G3" s="354"/>
      <c r="H3" s="354"/>
    </row>
    <row r="4" ht="15">
      <c r="B4" s="205"/>
    </row>
    <row r="5" spans="2:8" ht="15">
      <c r="B5" s="206" t="s">
        <v>260</v>
      </c>
      <c r="C5" s="341" t="s">
        <v>302</v>
      </c>
      <c r="D5" s="342"/>
      <c r="E5" s="343"/>
      <c r="F5" s="341" t="s">
        <v>304</v>
      </c>
      <c r="G5" s="342"/>
      <c r="H5" s="343"/>
    </row>
    <row r="6" spans="2:8" ht="15">
      <c r="B6" s="207" t="s">
        <v>261</v>
      </c>
      <c r="C6" s="329">
        <v>42396</v>
      </c>
      <c r="D6" s="330"/>
      <c r="E6" s="331"/>
      <c r="F6" s="329">
        <v>44832</v>
      </c>
      <c r="G6" s="330"/>
      <c r="H6" s="331"/>
    </row>
    <row r="7" spans="2:8" ht="15">
      <c r="B7" s="207" t="s">
        <v>262</v>
      </c>
      <c r="C7" s="329">
        <v>46230</v>
      </c>
      <c r="D7" s="330"/>
      <c r="E7" s="331"/>
      <c r="F7" s="329">
        <v>46840</v>
      </c>
      <c r="G7" s="330"/>
      <c r="H7" s="331"/>
    </row>
    <row r="8" spans="2:8" ht="15">
      <c r="B8" s="207" t="s">
        <v>263</v>
      </c>
      <c r="C8" s="344" t="s">
        <v>0</v>
      </c>
      <c r="D8" s="345"/>
      <c r="E8" s="346"/>
      <c r="F8" s="344" t="s">
        <v>0</v>
      </c>
      <c r="G8" s="345"/>
      <c r="H8" s="346"/>
    </row>
    <row r="9" spans="2:8" ht="15">
      <c r="B9" s="207" t="s">
        <v>264</v>
      </c>
      <c r="C9" s="347">
        <v>2.25</v>
      </c>
      <c r="D9" s="348"/>
      <c r="E9" s="349"/>
      <c r="F9" s="347">
        <v>3.2</v>
      </c>
      <c r="G9" s="348"/>
      <c r="H9" s="349"/>
    </row>
    <row r="10" spans="2:8" ht="15">
      <c r="B10" s="208" t="s">
        <v>265</v>
      </c>
      <c r="C10" s="350" t="s">
        <v>303</v>
      </c>
      <c r="D10" s="351"/>
      <c r="E10" s="352"/>
      <c r="F10" s="350" t="s">
        <v>305</v>
      </c>
      <c r="G10" s="351"/>
      <c r="H10" s="352"/>
    </row>
    <row r="11" spans="2:8" ht="15">
      <c r="B11" s="209" t="s">
        <v>266</v>
      </c>
      <c r="C11" s="329">
        <v>44825</v>
      </c>
      <c r="D11" s="330"/>
      <c r="E11" s="331"/>
      <c r="F11" s="329">
        <v>44832</v>
      </c>
      <c r="G11" s="330"/>
      <c r="H11" s="331"/>
    </row>
    <row r="12" spans="2:8" ht="15">
      <c r="B12" s="210" t="s">
        <v>267</v>
      </c>
      <c r="C12" s="332"/>
      <c r="D12" s="333"/>
      <c r="E12" s="334"/>
      <c r="F12" s="332"/>
      <c r="G12" s="333"/>
      <c r="H12" s="334"/>
    </row>
    <row r="13" spans="2:8" ht="15">
      <c r="B13" s="211" t="s">
        <v>268</v>
      </c>
      <c r="C13" s="335">
        <v>200000000</v>
      </c>
      <c r="D13" s="336"/>
      <c r="E13" s="337"/>
      <c r="F13" s="335">
        <v>200000000</v>
      </c>
      <c r="G13" s="336"/>
      <c r="H13" s="337"/>
    </row>
    <row r="14" spans="2:8" ht="15">
      <c r="B14" s="212" t="s">
        <v>269</v>
      </c>
      <c r="C14" s="338"/>
      <c r="D14" s="339"/>
      <c r="E14" s="340"/>
      <c r="F14" s="338"/>
      <c r="G14" s="339"/>
      <c r="H14" s="340"/>
    </row>
    <row r="15" spans="2:8" ht="15">
      <c r="B15" s="213" t="s">
        <v>270</v>
      </c>
      <c r="C15" s="323">
        <v>301050000</v>
      </c>
      <c r="D15" s="324"/>
      <c r="E15" s="325"/>
      <c r="F15" s="323">
        <v>203850000</v>
      </c>
      <c r="G15" s="324"/>
      <c r="H15" s="325"/>
    </row>
    <row r="16" spans="2:8" ht="15">
      <c r="B16" s="213" t="s">
        <v>271</v>
      </c>
      <c r="C16" s="323">
        <v>248050000</v>
      </c>
      <c r="D16" s="324"/>
      <c r="E16" s="325"/>
      <c r="F16" s="323">
        <v>182850000</v>
      </c>
      <c r="G16" s="324"/>
      <c r="H16" s="325"/>
    </row>
    <row r="17" spans="2:8" ht="15">
      <c r="B17" s="213" t="s">
        <v>272</v>
      </c>
      <c r="C17" s="326">
        <f>+C15-C16</f>
        <v>53000000</v>
      </c>
      <c r="D17" s="327"/>
      <c r="E17" s="328"/>
      <c r="F17" s="326">
        <f>+F15-F16</f>
        <v>21000000</v>
      </c>
      <c r="G17" s="327"/>
      <c r="H17" s="328"/>
    </row>
    <row r="18" spans="2:8" ht="15">
      <c r="B18" s="214" t="s">
        <v>273</v>
      </c>
      <c r="C18" s="215"/>
      <c r="D18" s="216"/>
      <c r="E18" s="217"/>
      <c r="F18" s="215"/>
      <c r="G18" s="216"/>
      <c r="H18" s="217"/>
    </row>
    <row r="19" spans="2:8" ht="15">
      <c r="B19" s="218" t="s">
        <v>274</v>
      </c>
      <c r="C19" s="323">
        <v>200000000</v>
      </c>
      <c r="D19" s="324"/>
      <c r="E19" s="325"/>
      <c r="F19" s="323">
        <v>149950000</v>
      </c>
      <c r="G19" s="324"/>
      <c r="H19" s="325"/>
    </row>
    <row r="20" spans="2:8" ht="15">
      <c r="B20" s="218" t="s">
        <v>275</v>
      </c>
      <c r="C20" s="323">
        <v>147000000</v>
      </c>
      <c r="D20" s="324"/>
      <c r="E20" s="325"/>
      <c r="F20" s="323">
        <v>128950000</v>
      </c>
      <c r="G20" s="324"/>
      <c r="H20" s="325"/>
    </row>
    <row r="21" spans="2:8" ht="15">
      <c r="B21" s="219" t="s">
        <v>276</v>
      </c>
      <c r="C21" s="326">
        <v>53000000</v>
      </c>
      <c r="D21" s="327"/>
      <c r="E21" s="328"/>
      <c r="F21" s="326">
        <f>+F19-F20</f>
        <v>21000000</v>
      </c>
      <c r="G21" s="327"/>
      <c r="H21" s="328"/>
    </row>
    <row r="22" spans="2:8" ht="15">
      <c r="B22" s="220" t="s">
        <v>277</v>
      </c>
      <c r="C22" s="245"/>
      <c r="D22" s="246"/>
      <c r="E22" s="247"/>
      <c r="F22" s="245"/>
      <c r="G22" s="246"/>
      <c r="H22" s="247"/>
    </row>
    <row r="23" spans="2:8" ht="15">
      <c r="B23" s="220" t="s">
        <v>278</v>
      </c>
      <c r="C23" s="248"/>
      <c r="D23" s="249"/>
      <c r="E23" s="250"/>
      <c r="F23" s="248"/>
      <c r="G23" s="249"/>
      <c r="H23" s="250"/>
    </row>
    <row r="24" spans="2:8" ht="15">
      <c r="B24" s="220" t="s">
        <v>279</v>
      </c>
      <c r="C24" s="242" t="s">
        <v>280</v>
      </c>
      <c r="D24" s="243"/>
      <c r="E24" s="244" t="s">
        <v>281</v>
      </c>
      <c r="F24" s="242" t="s">
        <v>280</v>
      </c>
      <c r="G24" s="243"/>
      <c r="H24" s="244" t="s">
        <v>281</v>
      </c>
    </row>
    <row r="25" spans="2:8" ht="15">
      <c r="B25" s="214" t="s">
        <v>282</v>
      </c>
      <c r="C25" s="237">
        <v>96.22</v>
      </c>
      <c r="D25" s="222"/>
      <c r="E25" s="235">
        <v>3.33</v>
      </c>
      <c r="F25" s="221">
        <v>93.91</v>
      </c>
      <c r="G25" s="222"/>
      <c r="H25" s="223">
        <v>4.52</v>
      </c>
    </row>
    <row r="26" spans="2:8" ht="15">
      <c r="B26" s="211" t="s">
        <v>283</v>
      </c>
      <c r="C26" s="237">
        <v>98.54</v>
      </c>
      <c r="D26" s="222"/>
      <c r="E26" s="235">
        <v>2.67</v>
      </c>
      <c r="F26" s="221">
        <v>97.53</v>
      </c>
      <c r="G26" s="222"/>
      <c r="H26" s="223">
        <v>3.74</v>
      </c>
    </row>
    <row r="27" spans="2:8" ht="15">
      <c r="B27" s="219" t="s">
        <v>284</v>
      </c>
      <c r="C27" s="238">
        <v>97.34</v>
      </c>
      <c r="D27" s="225"/>
      <c r="E27" s="236">
        <v>3.01</v>
      </c>
      <c r="F27" s="224">
        <v>95.69</v>
      </c>
      <c r="G27" s="225"/>
      <c r="H27" s="226">
        <v>4.13</v>
      </c>
    </row>
  </sheetData>
  <sheetProtection/>
  <mergeCells count="34">
    <mergeCell ref="F20:H20"/>
    <mergeCell ref="F21:H21"/>
    <mergeCell ref="B2:H2"/>
    <mergeCell ref="B3:H3"/>
    <mergeCell ref="F11:H11"/>
    <mergeCell ref="F12:H12"/>
    <mergeCell ref="F13:H13"/>
    <mergeCell ref="F14:H14"/>
    <mergeCell ref="F5:H5"/>
    <mergeCell ref="F6:H6"/>
    <mergeCell ref="F9:H9"/>
    <mergeCell ref="F10:H10"/>
    <mergeCell ref="F15:H15"/>
    <mergeCell ref="F16:H16"/>
    <mergeCell ref="F7:H7"/>
    <mergeCell ref="F8:H8"/>
    <mergeCell ref="F17:H17"/>
    <mergeCell ref="F19:H19"/>
    <mergeCell ref="C5:E5"/>
    <mergeCell ref="C6:E6"/>
    <mergeCell ref="C7:E7"/>
    <mergeCell ref="C8:E8"/>
    <mergeCell ref="C9:E9"/>
    <mergeCell ref="C10:E10"/>
    <mergeCell ref="C17:E17"/>
    <mergeCell ref="C19:E19"/>
    <mergeCell ref="C20:E20"/>
    <mergeCell ref="C21:E21"/>
    <mergeCell ref="C11:E11"/>
    <mergeCell ref="C12:E12"/>
    <mergeCell ref="C13:E13"/>
    <mergeCell ref="C14:E14"/>
    <mergeCell ref="C15:E15"/>
    <mergeCell ref="C16:E16"/>
  </mergeCells>
  <printOptions horizontalCentered="1"/>
  <pageMargins left="0.31496062992125984" right="0.11811023622047245" top="0.7480314960629921" bottom="0.7480314960629921" header="0" footer="0"/>
  <pageSetup horizontalDpi="200" verticalDpi="2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G1:R2"/>
  <sheetViews>
    <sheetView showGridLines="0" zoomScalePageLayoutView="85" workbookViewId="0" topLeftCell="A1">
      <selection activeCell="J26" sqref="J26"/>
    </sheetView>
  </sheetViews>
  <sheetFormatPr defaultColWidth="9.140625" defaultRowHeight="15"/>
  <cols>
    <col min="3" max="3" width="12.00390625" style="0" customWidth="1"/>
    <col min="10" max="10" width="11.28125" style="0" customWidth="1"/>
  </cols>
  <sheetData>
    <row r="1" spans="16:18" ht="15">
      <c r="P1" s="127"/>
      <c r="Q1" s="127"/>
      <c r="R1" s="127"/>
    </row>
    <row r="2" spans="7:18" ht="15">
      <c r="G2" s="391" t="s">
        <v>125</v>
      </c>
      <c r="H2" s="391"/>
      <c r="I2" s="391"/>
      <c r="P2" s="127"/>
      <c r="Q2" s="127"/>
      <c r="R2" s="127"/>
    </row>
  </sheetData>
  <sheetProtection/>
  <mergeCells count="1">
    <mergeCell ref="G2:I2"/>
  </mergeCells>
  <printOptions/>
  <pageMargins left="0.7" right="0.7" top="0.75" bottom="0.75" header="0.3" footer="0.3"/>
  <pageSetup horizontalDpi="600" verticalDpi="600" orientation="portrait" paperSize="9" scale="5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E43" sqref="E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4:H34"/>
  <sheetViews>
    <sheetView showGridLines="0" zoomScalePageLayoutView="0" workbookViewId="0" topLeftCell="A4">
      <selection activeCell="O26" sqref="O26"/>
    </sheetView>
  </sheetViews>
  <sheetFormatPr defaultColWidth="9.140625" defaultRowHeight="15"/>
  <cols>
    <col min="1" max="16384" width="9.140625" style="87" customWidth="1"/>
  </cols>
  <sheetData>
    <row r="24" spans="1:8" ht="12.75">
      <c r="A24" s="88"/>
      <c r="B24" s="88"/>
      <c r="C24" s="88"/>
      <c r="D24" s="88"/>
      <c r="E24" s="88"/>
      <c r="F24" s="88"/>
      <c r="G24" s="88"/>
      <c r="H24" s="88"/>
    </row>
    <row r="25" spans="1:8" ht="12.75">
      <c r="A25" s="88"/>
      <c r="B25" s="88"/>
      <c r="C25" s="88"/>
      <c r="D25" s="88"/>
      <c r="E25" s="88"/>
      <c r="F25" s="88"/>
      <c r="G25" s="88"/>
      <c r="H25" s="88"/>
    </row>
    <row r="26" spans="1:8" ht="12.75">
      <c r="A26" s="88"/>
      <c r="B26" s="88"/>
      <c r="C26" s="88"/>
      <c r="D26" s="88"/>
      <c r="E26" s="88"/>
      <c r="F26" s="88"/>
      <c r="G26" s="88"/>
      <c r="H26" s="88"/>
    </row>
    <row r="27" spans="1:8" ht="12.75">
      <c r="A27" s="88"/>
      <c r="B27" s="88"/>
      <c r="C27" s="88"/>
      <c r="D27" s="88"/>
      <c r="E27" s="88"/>
      <c r="F27" s="88"/>
      <c r="G27" s="88"/>
      <c r="H27" s="88"/>
    </row>
    <row r="33" spans="2:8" ht="12.75">
      <c r="B33" s="88"/>
      <c r="C33" s="88"/>
      <c r="D33" s="88"/>
      <c r="E33" s="88"/>
      <c r="F33" s="88"/>
      <c r="G33" s="88"/>
      <c r="H33" s="88"/>
    </row>
    <row r="34" spans="2:8" ht="12.75">
      <c r="B34" s="88"/>
      <c r="C34" s="88"/>
      <c r="D34" s="88"/>
      <c r="E34" s="88"/>
      <c r="F34" s="88"/>
      <c r="G34" s="88"/>
      <c r="H34" s="8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6384" width="9.140625" style="89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42" sqref="N4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12.7109375" style="0" customWidth="1"/>
    <col min="2" max="2" width="39.28125" style="0" customWidth="1"/>
    <col min="3" max="3" width="15.8515625" style="0" customWidth="1"/>
    <col min="4" max="4" width="22.7109375" style="0" customWidth="1"/>
    <col min="5" max="5" width="19.57421875" style="0" customWidth="1"/>
  </cols>
  <sheetData>
    <row r="1" spans="1:5" ht="18">
      <c r="A1" s="392" t="s">
        <v>133</v>
      </c>
      <c r="B1" s="392"/>
      <c r="C1" s="392"/>
      <c r="D1" s="392"/>
      <c r="E1" s="392"/>
    </row>
    <row r="2" spans="1:5" ht="15">
      <c r="A2" s="403" t="s">
        <v>134</v>
      </c>
      <c r="B2" s="403"/>
      <c r="C2" s="403"/>
      <c r="D2" s="403"/>
      <c r="E2" s="403"/>
    </row>
    <row r="3" spans="1:5" ht="15">
      <c r="A3" s="403" t="s">
        <v>135</v>
      </c>
      <c r="B3" s="403"/>
      <c r="C3" s="403"/>
      <c r="D3" s="403"/>
      <c r="E3" s="403"/>
    </row>
    <row r="4" ht="15.75" thickBot="1"/>
    <row r="5" spans="1:5" ht="48" thickBot="1">
      <c r="A5" s="153" t="s">
        <v>136</v>
      </c>
      <c r="B5" s="154" t="s">
        <v>137</v>
      </c>
      <c r="C5" s="154" t="s">
        <v>138</v>
      </c>
      <c r="D5" s="154" t="s">
        <v>139</v>
      </c>
      <c r="E5" s="155" t="s">
        <v>140</v>
      </c>
    </row>
    <row r="6" spans="1:5" ht="15.75" thickBot="1">
      <c r="A6" s="393" t="s">
        <v>141</v>
      </c>
      <c r="B6" s="394"/>
      <c r="C6" s="394"/>
      <c r="D6" s="394"/>
      <c r="E6" s="395"/>
    </row>
    <row r="7" spans="1:5" ht="18" customHeight="1">
      <c r="A7" s="251" t="s">
        <v>142</v>
      </c>
      <c r="B7" s="252" t="s">
        <v>143</v>
      </c>
      <c r="C7" s="156" t="s">
        <v>144</v>
      </c>
      <c r="D7" s="253" t="s">
        <v>145</v>
      </c>
      <c r="E7" s="254" t="s">
        <v>146</v>
      </c>
    </row>
    <row r="8" spans="1:5" ht="25.5" customHeight="1">
      <c r="A8" s="255" t="s">
        <v>147</v>
      </c>
      <c r="B8" s="256" t="s">
        <v>148</v>
      </c>
      <c r="C8" s="157" t="s">
        <v>149</v>
      </c>
      <c r="D8" s="257" t="s">
        <v>146</v>
      </c>
      <c r="E8" s="258" t="s">
        <v>146</v>
      </c>
    </row>
    <row r="9" spans="1:5" ht="25.5" customHeight="1">
      <c r="A9" s="255" t="s">
        <v>150</v>
      </c>
      <c r="B9" s="256" t="s">
        <v>151</v>
      </c>
      <c r="C9" s="157" t="s">
        <v>152</v>
      </c>
      <c r="D9" s="257" t="s">
        <v>145</v>
      </c>
      <c r="E9" s="258" t="s">
        <v>146</v>
      </c>
    </row>
    <row r="10" spans="1:5" ht="25.5" customHeight="1">
      <c r="A10" s="255" t="s">
        <v>153</v>
      </c>
      <c r="B10" s="256" t="s">
        <v>154</v>
      </c>
      <c r="C10" s="157" t="s">
        <v>155</v>
      </c>
      <c r="D10" s="257" t="s">
        <v>146</v>
      </c>
      <c r="E10" s="258" t="s">
        <v>146</v>
      </c>
    </row>
    <row r="11" spans="1:5" ht="25.5" customHeight="1">
      <c r="A11" s="255" t="s">
        <v>156</v>
      </c>
      <c r="B11" s="259" t="s">
        <v>326</v>
      </c>
      <c r="C11" s="157" t="s">
        <v>157</v>
      </c>
      <c r="D11" s="257" t="s">
        <v>146</v>
      </c>
      <c r="E11" s="258" t="s">
        <v>146</v>
      </c>
    </row>
    <row r="12" spans="1:5" ht="30">
      <c r="A12" s="255" t="s">
        <v>158</v>
      </c>
      <c r="B12" s="256" t="s">
        <v>159</v>
      </c>
      <c r="C12" s="157" t="s">
        <v>160</v>
      </c>
      <c r="D12" s="260" t="s">
        <v>145</v>
      </c>
      <c r="E12" s="261" t="s">
        <v>146</v>
      </c>
    </row>
    <row r="13" spans="1:5" ht="25.5" customHeight="1">
      <c r="A13" s="255" t="s">
        <v>161</v>
      </c>
      <c r="B13" s="256" t="s">
        <v>162</v>
      </c>
      <c r="C13" s="157" t="s">
        <v>163</v>
      </c>
      <c r="D13" s="257" t="s">
        <v>146</v>
      </c>
      <c r="E13" s="258" t="s">
        <v>146</v>
      </c>
    </row>
    <row r="14" spans="1:5" ht="25.5" customHeight="1">
      <c r="A14" s="255" t="s">
        <v>164</v>
      </c>
      <c r="B14" s="256" t="s">
        <v>165</v>
      </c>
      <c r="C14" s="157" t="s">
        <v>166</v>
      </c>
      <c r="D14" s="257" t="s">
        <v>145</v>
      </c>
      <c r="E14" s="258" t="s">
        <v>146</v>
      </c>
    </row>
    <row r="15" spans="1:5" ht="25.5" customHeight="1">
      <c r="A15" s="255" t="s">
        <v>167</v>
      </c>
      <c r="B15" s="256" t="s">
        <v>168</v>
      </c>
      <c r="C15" s="157" t="s">
        <v>169</v>
      </c>
      <c r="D15" s="257" t="s">
        <v>145</v>
      </c>
      <c r="E15" s="258" t="s">
        <v>146</v>
      </c>
    </row>
    <row r="16" spans="1:5" ht="25.5" customHeight="1">
      <c r="A16" s="255" t="s">
        <v>170</v>
      </c>
      <c r="B16" s="256" t="s">
        <v>171</v>
      </c>
      <c r="C16" s="158" t="s">
        <v>172</v>
      </c>
      <c r="D16" s="257" t="s">
        <v>145</v>
      </c>
      <c r="E16" s="258" t="s">
        <v>146</v>
      </c>
    </row>
    <row r="17" spans="1:5" ht="25.5" customHeight="1">
      <c r="A17" s="255" t="s">
        <v>173</v>
      </c>
      <c r="B17" s="256" t="s">
        <v>218</v>
      </c>
      <c r="C17" s="157" t="s">
        <v>174</v>
      </c>
      <c r="D17" s="257" t="s">
        <v>146</v>
      </c>
      <c r="E17" s="258" t="s">
        <v>146</v>
      </c>
    </row>
    <row r="18" spans="1:5" ht="25.5" customHeight="1">
      <c r="A18" s="255" t="s">
        <v>175</v>
      </c>
      <c r="B18" s="256" t="s">
        <v>176</v>
      </c>
      <c r="C18" s="157" t="s">
        <v>177</v>
      </c>
      <c r="D18" s="257" t="s">
        <v>145</v>
      </c>
      <c r="E18" s="258" t="s">
        <v>145</v>
      </c>
    </row>
    <row r="19" spans="1:5" ht="25.5" customHeight="1">
      <c r="A19" s="255" t="s">
        <v>178</v>
      </c>
      <c r="B19" s="256" t="s">
        <v>179</v>
      </c>
      <c r="C19" s="157" t="s">
        <v>180</v>
      </c>
      <c r="D19" s="257" t="s">
        <v>145</v>
      </c>
      <c r="E19" s="258" t="s">
        <v>146</v>
      </c>
    </row>
    <row r="20" spans="1:5" ht="25.5" customHeight="1">
      <c r="A20" s="255" t="s">
        <v>181</v>
      </c>
      <c r="B20" s="256" t="s">
        <v>182</v>
      </c>
      <c r="C20" s="157" t="s">
        <v>183</v>
      </c>
      <c r="D20" s="257" t="s">
        <v>145</v>
      </c>
      <c r="E20" s="258" t="s">
        <v>146</v>
      </c>
    </row>
    <row r="21" spans="1:5" ht="25.5" customHeight="1">
      <c r="A21" s="255" t="s">
        <v>184</v>
      </c>
      <c r="B21" s="159" t="s">
        <v>185</v>
      </c>
      <c r="C21" s="157" t="s">
        <v>186</v>
      </c>
      <c r="D21" s="257" t="s">
        <v>145</v>
      </c>
      <c r="E21" s="258" t="s">
        <v>146</v>
      </c>
    </row>
    <row r="22" spans="1:5" ht="25.5" customHeight="1">
      <c r="A22" s="255" t="s">
        <v>187</v>
      </c>
      <c r="B22" s="256" t="s">
        <v>188</v>
      </c>
      <c r="C22" s="157" t="s">
        <v>189</v>
      </c>
      <c r="D22" s="257" t="s">
        <v>146</v>
      </c>
      <c r="E22" s="258" t="s">
        <v>146</v>
      </c>
    </row>
    <row r="23" spans="1:5" ht="25.5" customHeight="1">
      <c r="A23" s="255" t="s">
        <v>190</v>
      </c>
      <c r="B23" s="262" t="s">
        <v>191</v>
      </c>
      <c r="C23" s="160" t="s">
        <v>192</v>
      </c>
      <c r="D23" s="260" t="s">
        <v>145</v>
      </c>
      <c r="E23" s="258" t="s">
        <v>146</v>
      </c>
    </row>
    <row r="24" spans="1:5" ht="25.5" customHeight="1">
      <c r="A24" s="255" t="s">
        <v>193</v>
      </c>
      <c r="B24" s="256" t="s">
        <v>194</v>
      </c>
      <c r="C24" s="157" t="s">
        <v>195</v>
      </c>
      <c r="D24" s="257" t="s">
        <v>146</v>
      </c>
      <c r="E24" s="258" t="s">
        <v>146</v>
      </c>
    </row>
    <row r="25" spans="1:5" ht="25.5" customHeight="1">
      <c r="A25" s="255" t="s">
        <v>196</v>
      </c>
      <c r="B25" s="256" t="s">
        <v>197</v>
      </c>
      <c r="C25" s="157" t="s">
        <v>198</v>
      </c>
      <c r="D25" s="257" t="s">
        <v>146</v>
      </c>
      <c r="E25" s="258" t="s">
        <v>146</v>
      </c>
    </row>
    <row r="26" spans="1:5" ht="25.5" customHeight="1">
      <c r="A26" s="255" t="s">
        <v>199</v>
      </c>
      <c r="B26" s="256" t="s">
        <v>200</v>
      </c>
      <c r="C26" s="157" t="s">
        <v>201</v>
      </c>
      <c r="D26" s="257" t="s">
        <v>146</v>
      </c>
      <c r="E26" s="258" t="s">
        <v>146</v>
      </c>
    </row>
    <row r="27" spans="1:5" ht="25.5" customHeight="1" thickBot="1">
      <c r="A27" s="263" t="s">
        <v>202</v>
      </c>
      <c r="B27" s="264" t="s">
        <v>203</v>
      </c>
      <c r="C27" s="161" t="s">
        <v>204</v>
      </c>
      <c r="D27" s="265" t="s">
        <v>145</v>
      </c>
      <c r="E27" s="266" t="s">
        <v>145</v>
      </c>
    </row>
    <row r="28" spans="1:5" ht="25.5" customHeight="1" thickBot="1">
      <c r="A28" s="396" t="s">
        <v>205</v>
      </c>
      <c r="B28" s="397"/>
      <c r="C28" s="397"/>
      <c r="D28" s="397"/>
      <c r="E28" s="398"/>
    </row>
    <row r="29" spans="1:5" ht="25.5" customHeight="1">
      <c r="A29" s="251" t="s">
        <v>206</v>
      </c>
      <c r="B29" s="267" t="s">
        <v>207</v>
      </c>
      <c r="C29" s="268" t="s">
        <v>208</v>
      </c>
      <c r="D29" s="268" t="s">
        <v>145</v>
      </c>
      <c r="E29" s="254" t="s">
        <v>146</v>
      </c>
    </row>
    <row r="30" spans="1:5" ht="25.5" customHeight="1" thickBot="1">
      <c r="A30" s="269" t="s">
        <v>209</v>
      </c>
      <c r="B30" s="270" t="s">
        <v>210</v>
      </c>
      <c r="C30" s="271" t="s">
        <v>211</v>
      </c>
      <c r="D30" s="271" t="s">
        <v>145</v>
      </c>
      <c r="E30" s="272" t="s">
        <v>146</v>
      </c>
    </row>
    <row r="31" spans="1:5" ht="25.5" customHeight="1" thickBot="1">
      <c r="A31" s="399" t="s">
        <v>212</v>
      </c>
      <c r="B31" s="400"/>
      <c r="C31" s="400"/>
      <c r="D31" s="400"/>
      <c r="E31" s="401"/>
    </row>
    <row r="32" spans="1:5" ht="18" customHeight="1" thickBot="1">
      <c r="A32" s="273" t="s">
        <v>213</v>
      </c>
      <c r="B32" s="274" t="s">
        <v>214</v>
      </c>
      <c r="C32" s="275" t="s">
        <v>54</v>
      </c>
      <c r="D32" s="275" t="s">
        <v>145</v>
      </c>
      <c r="E32" s="276" t="s">
        <v>145</v>
      </c>
    </row>
    <row r="33" spans="1:5" ht="26.25" customHeight="1">
      <c r="A33" s="404"/>
      <c r="B33" s="404"/>
      <c r="C33" s="404"/>
      <c r="D33" s="404"/>
      <c r="E33" s="404"/>
    </row>
    <row r="34" ht="20.25" customHeight="1">
      <c r="A34" s="159" t="s">
        <v>295</v>
      </c>
    </row>
    <row r="35" spans="1:5" ht="19.5" customHeight="1">
      <c r="A35" s="402"/>
      <c r="B35" s="402"/>
      <c r="C35" s="402"/>
      <c r="D35" s="402"/>
      <c r="E35" s="402"/>
    </row>
    <row r="36" ht="15">
      <c r="A36" s="189"/>
    </row>
    <row r="37" ht="15">
      <c r="A37" s="189"/>
    </row>
    <row r="38" ht="15">
      <c r="A38" s="189"/>
    </row>
    <row r="39" ht="15">
      <c r="A39" s="189"/>
    </row>
    <row r="40" ht="15">
      <c r="A40" s="189"/>
    </row>
    <row r="41" ht="15">
      <c r="A41" s="189"/>
    </row>
    <row r="42" ht="15">
      <c r="A42" s="189"/>
    </row>
    <row r="43" ht="15">
      <c r="A43" s="189"/>
    </row>
    <row r="44" ht="15">
      <c r="A44" s="189"/>
    </row>
    <row r="45" ht="15">
      <c r="A45" s="189"/>
    </row>
    <row r="46" ht="15">
      <c r="A46" s="189"/>
    </row>
  </sheetData>
  <sheetProtection/>
  <mergeCells count="8">
    <mergeCell ref="A1:E1"/>
    <mergeCell ref="A6:E6"/>
    <mergeCell ref="A28:E28"/>
    <mergeCell ref="A31:E31"/>
    <mergeCell ref="A35:E35"/>
    <mergeCell ref="A2:E2"/>
    <mergeCell ref="A3:E3"/>
    <mergeCell ref="A33:E33"/>
  </mergeCells>
  <printOptions/>
  <pageMargins left="0.75" right="0.19" top="0.17" bottom="0.21" header="0.18" footer="0.21"/>
  <pageSetup fitToHeight="1" fitToWidth="1" horizontalDpi="600" verticalDpi="600" orientation="portrait" paperSize="9" scale="86" r:id="rId1"/>
  <ignoredErrors>
    <ignoredError sqref="A7:A27 A29:A30 A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1" customWidth="1"/>
    <col min="2" max="2" width="19.00390625" style="1" customWidth="1"/>
    <col min="3" max="3" width="26.28125" style="1" bestFit="1" customWidth="1"/>
    <col min="4" max="4" width="28.57421875" style="1" customWidth="1"/>
    <col min="5" max="5" width="23.7109375" style="1" customWidth="1"/>
    <col min="6" max="16384" width="9.140625" style="1" customWidth="1"/>
  </cols>
  <sheetData>
    <row r="1" spans="1:5" ht="15">
      <c r="A1" s="146"/>
      <c r="B1" s="146"/>
      <c r="C1" s="146"/>
      <c r="D1" s="146"/>
      <c r="E1" s="146"/>
    </row>
    <row r="2" spans="1:5" ht="15">
      <c r="A2" s="355" t="s">
        <v>2</v>
      </c>
      <c r="B2" s="355"/>
      <c r="C2" s="355"/>
      <c r="D2" s="355"/>
      <c r="E2" s="355"/>
    </row>
    <row r="3" spans="1:5" ht="15">
      <c r="A3" s="2" t="s">
        <v>3</v>
      </c>
      <c r="B3" s="2"/>
      <c r="C3" s="2"/>
      <c r="D3" s="3"/>
      <c r="E3" s="4" t="s">
        <v>4</v>
      </c>
    </row>
    <row r="4" spans="1:5" ht="15">
      <c r="A4" s="5"/>
      <c r="B4" s="356" t="s">
        <v>5</v>
      </c>
      <c r="C4" s="357"/>
      <c r="D4" s="6" t="s">
        <v>5</v>
      </c>
      <c r="E4" s="7"/>
    </row>
    <row r="5" spans="1:5" ht="15">
      <c r="A5" s="8" t="s">
        <v>6</v>
      </c>
      <c r="B5" s="358" t="s">
        <v>7</v>
      </c>
      <c r="C5" s="359"/>
      <c r="D5" s="9" t="s">
        <v>8</v>
      </c>
      <c r="E5" s="8" t="s">
        <v>9</v>
      </c>
    </row>
    <row r="6" spans="1:5" ht="15">
      <c r="A6" s="10"/>
      <c r="B6" s="11" t="s">
        <v>10</v>
      </c>
      <c r="C6" s="11" t="s">
        <v>11</v>
      </c>
      <c r="D6" s="9"/>
      <c r="E6" s="9"/>
    </row>
    <row r="7" spans="1:5" ht="15">
      <c r="A7" s="12"/>
      <c r="B7" s="13"/>
      <c r="C7" s="13" t="s">
        <v>12</v>
      </c>
      <c r="D7" s="13"/>
      <c r="E7" s="13"/>
    </row>
    <row r="8" spans="1:5" ht="15">
      <c r="A8" s="147">
        <v>2012</v>
      </c>
      <c r="B8" s="168">
        <v>4763355</v>
      </c>
      <c r="C8" s="168">
        <v>0</v>
      </c>
      <c r="D8" s="168">
        <v>217621</v>
      </c>
      <c r="E8" s="199">
        <f aca="true" t="shared" si="0" ref="E8:E16">B8+D8</f>
        <v>4980976</v>
      </c>
    </row>
    <row r="9" spans="1:5" ht="15">
      <c r="A9" s="147">
        <v>2013</v>
      </c>
      <c r="B9" s="148">
        <v>6108194.86445</v>
      </c>
      <c r="C9" s="168">
        <v>0</v>
      </c>
      <c r="D9" s="148">
        <v>181454.4432</v>
      </c>
      <c r="E9" s="199">
        <f t="shared" si="0"/>
        <v>6289649.30765</v>
      </c>
    </row>
    <row r="10" spans="1:5" ht="15">
      <c r="A10" s="147">
        <v>2014</v>
      </c>
      <c r="B10" s="148">
        <v>8091944.20345</v>
      </c>
      <c r="C10" s="168">
        <v>0</v>
      </c>
      <c r="D10" s="148">
        <v>159809.74699</v>
      </c>
      <c r="E10" s="199">
        <f t="shared" si="0"/>
        <v>8251753.95044</v>
      </c>
    </row>
    <row r="11" spans="1:5" ht="15">
      <c r="A11" s="147">
        <v>2015</v>
      </c>
      <c r="B11" s="148">
        <v>7148729.29045</v>
      </c>
      <c r="C11" s="168">
        <v>0</v>
      </c>
      <c r="D11" s="148">
        <v>134553.61549</v>
      </c>
      <c r="E11" s="199">
        <f t="shared" si="0"/>
        <v>7283282.90594</v>
      </c>
    </row>
    <row r="12" spans="1:5" ht="15">
      <c r="A12" s="147">
        <v>2016</v>
      </c>
      <c r="B12" s="148">
        <v>6621983.36115</v>
      </c>
      <c r="C12" s="168">
        <v>0</v>
      </c>
      <c r="D12" s="148">
        <v>102581.96979</v>
      </c>
      <c r="E12" s="199">
        <f t="shared" si="0"/>
        <v>6724565.330940001</v>
      </c>
    </row>
    <row r="13" spans="1:5" ht="15">
      <c r="A13" s="147">
        <v>2017</v>
      </c>
      <c r="B13" s="148">
        <v>6647731.05315</v>
      </c>
      <c r="C13" s="168">
        <v>0</v>
      </c>
      <c r="D13" s="148">
        <v>63907.6349</v>
      </c>
      <c r="E13" s="199">
        <f t="shared" si="0"/>
        <v>6711638.68805</v>
      </c>
    </row>
    <row r="14" spans="1:5" ht="15">
      <c r="A14" s="147">
        <v>2018</v>
      </c>
      <c r="B14" s="148">
        <v>5421665</v>
      </c>
      <c r="C14" s="168">
        <v>0</v>
      </c>
      <c r="D14" s="148">
        <v>32444.70144</v>
      </c>
      <c r="E14" s="199">
        <f t="shared" si="0"/>
        <v>5454109.70144</v>
      </c>
    </row>
    <row r="15" spans="1:5" ht="15">
      <c r="A15" s="147">
        <v>2019</v>
      </c>
      <c r="B15" s="148">
        <v>5479467</v>
      </c>
      <c r="C15" s="168">
        <v>0</v>
      </c>
      <c r="D15" s="148">
        <v>0</v>
      </c>
      <c r="E15" s="199">
        <f t="shared" si="0"/>
        <v>5479467</v>
      </c>
    </row>
    <row r="16" spans="1:5" ht="15">
      <c r="A16" s="147">
        <v>2020</v>
      </c>
      <c r="B16" s="148">
        <v>5643645</v>
      </c>
      <c r="C16" s="168">
        <v>0</v>
      </c>
      <c r="D16" s="148">
        <v>0</v>
      </c>
      <c r="E16" s="199">
        <f t="shared" si="0"/>
        <v>5643645</v>
      </c>
    </row>
    <row r="17" spans="1:5" ht="15">
      <c r="A17" s="147">
        <v>2021</v>
      </c>
      <c r="B17" s="148">
        <v>8637150</v>
      </c>
      <c r="C17" s="168">
        <v>0</v>
      </c>
      <c r="D17" s="148">
        <v>0</v>
      </c>
      <c r="E17" s="199">
        <f>B17+D17</f>
        <v>8637150</v>
      </c>
    </row>
    <row r="18" spans="1:5" ht="15">
      <c r="A18" s="14" t="s">
        <v>325</v>
      </c>
      <c r="B18" s="15">
        <v>10482100</v>
      </c>
      <c r="C18" s="150">
        <v>0</v>
      </c>
      <c r="D18" s="15">
        <v>0</v>
      </c>
      <c r="E18" s="200">
        <f>B18+D18</f>
        <v>10482100</v>
      </c>
    </row>
    <row r="19" spans="1:5" ht="33" customHeight="1">
      <c r="A19" s="360" t="s">
        <v>121</v>
      </c>
      <c r="B19" s="360"/>
      <c r="C19" s="360"/>
      <c r="D19" s="360"/>
      <c r="E19" s="360"/>
    </row>
  </sheetData>
  <sheetProtection/>
  <mergeCells count="4">
    <mergeCell ref="A2:E2"/>
    <mergeCell ref="B4:C4"/>
    <mergeCell ref="B5:C5"/>
    <mergeCell ref="A19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46" customWidth="1"/>
    <col min="2" max="2" width="12.28125" style="146" customWidth="1"/>
    <col min="3" max="3" width="15.28125" style="146" customWidth="1"/>
    <col min="4" max="4" width="21.421875" style="146" customWidth="1"/>
    <col min="5" max="5" width="18.421875" style="146" customWidth="1"/>
    <col min="6" max="6" width="14.28125" style="146" customWidth="1"/>
    <col min="7" max="16384" width="9.140625" style="146" customWidth="1"/>
  </cols>
  <sheetData>
    <row r="2" spans="1:6" ht="41.25" customHeight="1">
      <c r="A2" s="363" t="s">
        <v>324</v>
      </c>
      <c r="B2" s="363"/>
      <c r="C2" s="363"/>
      <c r="D2" s="363"/>
      <c r="E2" s="363"/>
      <c r="F2" s="363"/>
    </row>
    <row r="3" spans="1:6" ht="36">
      <c r="A3" s="149" t="s">
        <v>13</v>
      </c>
      <c r="B3" s="149" t="s">
        <v>14</v>
      </c>
      <c r="C3" s="149" t="s">
        <v>15</v>
      </c>
      <c r="D3" s="149" t="s">
        <v>16</v>
      </c>
      <c r="E3" s="149" t="s">
        <v>17</v>
      </c>
      <c r="F3" s="149" t="s">
        <v>18</v>
      </c>
    </row>
    <row r="4" spans="1:6" ht="15">
      <c r="A4" s="239" t="s">
        <v>22</v>
      </c>
      <c r="B4" s="239" t="s">
        <v>0</v>
      </c>
      <c r="C4" s="239" t="s">
        <v>23</v>
      </c>
      <c r="D4" s="234" t="s">
        <v>93</v>
      </c>
      <c r="E4" s="239" t="s">
        <v>94</v>
      </c>
      <c r="F4" s="239" t="s">
        <v>307</v>
      </c>
    </row>
    <row r="5" spans="1:6" ht="15">
      <c r="A5" s="239" t="s">
        <v>24</v>
      </c>
      <c r="B5" s="239" t="s">
        <v>0</v>
      </c>
      <c r="C5" s="239" t="s">
        <v>25</v>
      </c>
      <c r="D5" s="234" t="s">
        <v>95</v>
      </c>
      <c r="E5" s="239" t="s">
        <v>94</v>
      </c>
      <c r="F5" s="239" t="s">
        <v>308</v>
      </c>
    </row>
    <row r="6" spans="1:6" ht="15">
      <c r="A6" s="239" t="s">
        <v>127</v>
      </c>
      <c r="B6" s="239" t="s">
        <v>0</v>
      </c>
      <c r="C6" s="239" t="s">
        <v>128</v>
      </c>
      <c r="D6" s="234" t="s">
        <v>216</v>
      </c>
      <c r="E6" s="239" t="s">
        <v>129</v>
      </c>
      <c r="F6" s="239" t="s">
        <v>308</v>
      </c>
    </row>
    <row r="7" spans="1:6" ht="15">
      <c r="A7" s="239" t="s">
        <v>91</v>
      </c>
      <c r="B7" s="239" t="s">
        <v>0</v>
      </c>
      <c r="C7" s="239" t="s">
        <v>92</v>
      </c>
      <c r="D7" s="234" t="s">
        <v>96</v>
      </c>
      <c r="E7" s="239" t="s">
        <v>97</v>
      </c>
      <c r="F7" s="239" t="s">
        <v>309</v>
      </c>
    </row>
    <row r="8" spans="1:6" ht="15">
      <c r="A8" s="239" t="s">
        <v>26</v>
      </c>
      <c r="B8" s="239" t="s">
        <v>0</v>
      </c>
      <c r="C8" s="239" t="s">
        <v>27</v>
      </c>
      <c r="D8" s="234" t="s">
        <v>98</v>
      </c>
      <c r="E8" s="239" t="s">
        <v>99</v>
      </c>
      <c r="F8" s="239" t="s">
        <v>296</v>
      </c>
    </row>
    <row r="9" spans="1:6" ht="15">
      <c r="A9" s="239" t="s">
        <v>293</v>
      </c>
      <c r="B9" s="239" t="s">
        <v>0</v>
      </c>
      <c r="C9" s="239" t="s">
        <v>294</v>
      </c>
      <c r="D9" s="234" t="s">
        <v>297</v>
      </c>
      <c r="E9" s="239" t="s">
        <v>255</v>
      </c>
      <c r="F9" s="239" t="s">
        <v>298</v>
      </c>
    </row>
    <row r="10" spans="1:6" ht="15">
      <c r="A10" s="239" t="s">
        <v>28</v>
      </c>
      <c r="B10" s="239" t="s">
        <v>0</v>
      </c>
      <c r="C10" s="239" t="s">
        <v>29</v>
      </c>
      <c r="D10" s="234" t="s">
        <v>100</v>
      </c>
      <c r="E10" s="239" t="s">
        <v>101</v>
      </c>
      <c r="F10" s="239" t="s">
        <v>310</v>
      </c>
    </row>
    <row r="11" spans="1:6" ht="15">
      <c r="A11" s="239" t="s">
        <v>30</v>
      </c>
      <c r="B11" s="239" t="s">
        <v>19</v>
      </c>
      <c r="C11" s="239" t="s">
        <v>31</v>
      </c>
      <c r="D11" s="234" t="s">
        <v>102</v>
      </c>
      <c r="E11" s="239" t="s">
        <v>103</v>
      </c>
      <c r="F11" s="239" t="s">
        <v>311</v>
      </c>
    </row>
    <row r="12" spans="1:6" ht="15">
      <c r="A12" s="364" t="s">
        <v>20</v>
      </c>
      <c r="B12" s="365"/>
      <c r="C12" s="366"/>
      <c r="D12" s="234" t="s">
        <v>104</v>
      </c>
      <c r="E12" s="239" t="s">
        <v>21</v>
      </c>
      <c r="F12" s="239" t="s">
        <v>21</v>
      </c>
    </row>
    <row r="13" spans="1:6" ht="15">
      <c r="A13" s="239" t="s">
        <v>253</v>
      </c>
      <c r="B13" s="239" t="s">
        <v>0</v>
      </c>
      <c r="C13" s="239" t="s">
        <v>254</v>
      </c>
      <c r="D13" s="234" t="s">
        <v>288</v>
      </c>
      <c r="E13" s="239" t="s">
        <v>255</v>
      </c>
      <c r="F13" s="239" t="s">
        <v>312</v>
      </c>
    </row>
    <row r="14" spans="1:6" ht="15">
      <c r="A14" s="239" t="s">
        <v>32</v>
      </c>
      <c r="B14" s="239" t="s">
        <v>0</v>
      </c>
      <c r="C14" s="239" t="s">
        <v>33</v>
      </c>
      <c r="D14" s="234" t="s">
        <v>313</v>
      </c>
      <c r="E14" s="239" t="s">
        <v>105</v>
      </c>
      <c r="F14" s="239" t="s">
        <v>314</v>
      </c>
    </row>
    <row r="15" spans="1:6" ht="15">
      <c r="A15" s="239" t="s">
        <v>34</v>
      </c>
      <c r="B15" s="239" t="s">
        <v>0</v>
      </c>
      <c r="C15" s="239" t="s">
        <v>35</v>
      </c>
      <c r="D15" s="234" t="s">
        <v>106</v>
      </c>
      <c r="E15" s="239" t="s">
        <v>107</v>
      </c>
      <c r="F15" s="239" t="s">
        <v>315</v>
      </c>
    </row>
    <row r="16" spans="1:6" ht="15">
      <c r="A16" s="239" t="s">
        <v>316</v>
      </c>
      <c r="B16" s="239" t="s">
        <v>0</v>
      </c>
      <c r="C16" s="239" t="s">
        <v>317</v>
      </c>
      <c r="D16" s="234" t="s">
        <v>318</v>
      </c>
      <c r="E16" s="239" t="s">
        <v>319</v>
      </c>
      <c r="F16" s="239" t="s">
        <v>320</v>
      </c>
    </row>
    <row r="17" spans="1:6" ht="15">
      <c r="A17" s="239" t="s">
        <v>289</v>
      </c>
      <c r="B17" s="239" t="s">
        <v>0</v>
      </c>
      <c r="C17" s="239" t="s">
        <v>290</v>
      </c>
      <c r="D17" s="234" t="s">
        <v>217</v>
      </c>
      <c r="E17" s="239" t="s">
        <v>291</v>
      </c>
      <c r="F17" s="239" t="s">
        <v>299</v>
      </c>
    </row>
    <row r="18" spans="1:6" ht="15">
      <c r="A18" s="239" t="s">
        <v>110</v>
      </c>
      <c r="B18" s="239" t="s">
        <v>0</v>
      </c>
      <c r="C18" s="239" t="s">
        <v>111</v>
      </c>
      <c r="D18" s="234" t="s">
        <v>217</v>
      </c>
      <c r="E18" s="239" t="s">
        <v>112</v>
      </c>
      <c r="F18" s="239" t="s">
        <v>300</v>
      </c>
    </row>
    <row r="19" spans="1:6" ht="15">
      <c r="A19" s="239" t="s">
        <v>256</v>
      </c>
      <c r="B19" s="239" t="s">
        <v>0</v>
      </c>
      <c r="C19" s="239" t="s">
        <v>257</v>
      </c>
      <c r="D19" s="234" t="s">
        <v>292</v>
      </c>
      <c r="E19" s="239" t="s">
        <v>258</v>
      </c>
      <c r="F19" s="239" t="s">
        <v>321</v>
      </c>
    </row>
    <row r="20" spans="1:6" ht="15">
      <c r="A20" s="239" t="s">
        <v>113</v>
      </c>
      <c r="B20" s="239" t="s">
        <v>0</v>
      </c>
      <c r="C20" s="239" t="s">
        <v>114</v>
      </c>
      <c r="D20" s="234" t="s">
        <v>126</v>
      </c>
      <c r="E20" s="239" t="s">
        <v>115</v>
      </c>
      <c r="F20" s="239" t="s">
        <v>300</v>
      </c>
    </row>
    <row r="21" spans="1:6" ht="15">
      <c r="A21" s="367" t="s">
        <v>36</v>
      </c>
      <c r="B21" s="368"/>
      <c r="C21" s="369"/>
      <c r="D21" s="240" t="s">
        <v>322</v>
      </c>
      <c r="E21" s="241" t="s">
        <v>21</v>
      </c>
      <c r="F21" s="241" t="s">
        <v>21</v>
      </c>
    </row>
    <row r="22" spans="1:6" ht="15">
      <c r="A22" s="201"/>
      <c r="B22" s="201"/>
      <c r="C22" s="201"/>
      <c r="D22" s="202"/>
      <c r="E22" s="203"/>
      <c r="F22" s="203"/>
    </row>
    <row r="23" spans="1:6" ht="44.25" customHeight="1">
      <c r="A23" s="361" t="s">
        <v>323</v>
      </c>
      <c r="B23" s="362"/>
      <c r="C23" s="362"/>
      <c r="D23" s="362"/>
      <c r="E23" s="362"/>
      <c r="F23" s="362"/>
    </row>
    <row r="24" ht="37.5" customHeight="1"/>
    <row r="27" ht="41.25" customHeight="1"/>
  </sheetData>
  <sheetProtection/>
  <mergeCells count="4">
    <mergeCell ref="A23:F23"/>
    <mergeCell ref="A2:F2"/>
    <mergeCell ref="A12:C12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  <ignoredErrors>
    <ignoredError sqref="E4:E11 E13:E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6.00390625" style="146" customWidth="1"/>
    <col min="2" max="2" width="13.140625" style="146" customWidth="1"/>
    <col min="3" max="3" width="10.421875" style="146" customWidth="1"/>
    <col min="4" max="4" width="12.421875" style="146" customWidth="1"/>
    <col min="5" max="5" width="20.8515625" style="146" customWidth="1"/>
    <col min="6" max="6" width="8.421875" style="146" customWidth="1"/>
    <col min="7" max="7" width="14.8515625" style="146" customWidth="1"/>
    <col min="8" max="8" width="23.8515625" style="146" bestFit="1" customWidth="1"/>
    <col min="9" max="9" width="16.140625" style="146" customWidth="1"/>
    <col min="10" max="16384" width="9.140625" style="146" customWidth="1"/>
  </cols>
  <sheetData>
    <row r="1" spans="1:7" ht="45.75" customHeight="1">
      <c r="A1" s="355" t="s">
        <v>122</v>
      </c>
      <c r="B1" s="355"/>
      <c r="C1" s="355"/>
      <c r="D1" s="355"/>
      <c r="E1" s="355"/>
      <c r="F1" s="355"/>
      <c r="G1" s="355"/>
    </row>
    <row r="2" spans="1:7" ht="15">
      <c r="A2" s="355" t="s">
        <v>306</v>
      </c>
      <c r="B2" s="355"/>
      <c r="C2" s="355"/>
      <c r="D2" s="355"/>
      <c r="E2" s="355"/>
      <c r="F2" s="355"/>
      <c r="G2" s="355"/>
    </row>
    <row r="3" spans="1:7" ht="15">
      <c r="A3" s="152"/>
      <c r="B3" s="152"/>
      <c r="C3" s="152"/>
      <c r="D3" s="152"/>
      <c r="E3" s="152"/>
      <c r="F3" s="152"/>
      <c r="G3" s="152"/>
    </row>
    <row r="4" spans="1:7" ht="15" customHeight="1">
      <c r="A4" s="370" t="s">
        <v>13</v>
      </c>
      <c r="B4" s="16" t="s">
        <v>37</v>
      </c>
      <c r="C4" s="16" t="s">
        <v>38</v>
      </c>
      <c r="D4" s="16" t="s">
        <v>39</v>
      </c>
      <c r="E4" s="16" t="s">
        <v>40</v>
      </c>
      <c r="F4" s="16" t="s">
        <v>41</v>
      </c>
      <c r="G4" s="16" t="s">
        <v>42</v>
      </c>
    </row>
    <row r="5" spans="1:7" ht="15" customHeight="1">
      <c r="A5" s="371"/>
      <c r="B5" s="17" t="s">
        <v>43</v>
      </c>
      <c r="C5" s="17" t="s">
        <v>219</v>
      </c>
      <c r="D5" s="17" t="s">
        <v>44</v>
      </c>
      <c r="E5" s="17" t="s">
        <v>45</v>
      </c>
      <c r="F5" s="17" t="s">
        <v>46</v>
      </c>
      <c r="G5" s="17" t="s">
        <v>47</v>
      </c>
    </row>
    <row r="6" spans="1:7" ht="15" customHeight="1">
      <c r="A6" s="18" t="s">
        <v>48</v>
      </c>
      <c r="B6" s="19" t="s">
        <v>19</v>
      </c>
      <c r="C6" s="20">
        <v>41823</v>
      </c>
      <c r="D6" s="20">
        <v>45538</v>
      </c>
      <c r="E6" s="21">
        <v>1493000000</v>
      </c>
      <c r="F6" s="85">
        <v>2.95</v>
      </c>
      <c r="G6" s="20">
        <v>45172</v>
      </c>
    </row>
    <row r="7" spans="1:7" ht="27.75" customHeight="1">
      <c r="A7" s="232"/>
      <c r="B7" s="231" t="s">
        <v>20</v>
      </c>
      <c r="C7" s="22"/>
      <c r="D7" s="22"/>
      <c r="E7" s="23">
        <v>2920054190</v>
      </c>
      <c r="F7" s="86"/>
      <c r="G7" s="22"/>
    </row>
    <row r="8" spans="1:7" ht="15">
      <c r="A8" s="18" t="s">
        <v>49</v>
      </c>
      <c r="B8" s="19" t="s">
        <v>19</v>
      </c>
      <c r="C8" s="20">
        <v>42089</v>
      </c>
      <c r="D8" s="20">
        <v>46472</v>
      </c>
      <c r="E8" s="21">
        <v>1000000000</v>
      </c>
      <c r="F8" s="85">
        <v>2.625</v>
      </c>
      <c r="G8" s="20">
        <v>45011</v>
      </c>
    </row>
    <row r="9" spans="1:7" ht="32.25" customHeight="1">
      <c r="A9" s="232"/>
      <c r="B9" s="231" t="s">
        <v>20</v>
      </c>
      <c r="C9" s="22"/>
      <c r="D9" s="22"/>
      <c r="E9" s="23">
        <v>1955830000</v>
      </c>
      <c r="F9" s="86"/>
      <c r="G9" s="22"/>
    </row>
    <row r="10" spans="1:7" ht="15">
      <c r="A10" s="18" t="s">
        <v>50</v>
      </c>
      <c r="B10" s="19" t="s">
        <v>19</v>
      </c>
      <c r="C10" s="20">
        <v>42089</v>
      </c>
      <c r="D10" s="20">
        <v>49394</v>
      </c>
      <c r="E10" s="21">
        <v>900000000</v>
      </c>
      <c r="F10" s="85">
        <v>3.125</v>
      </c>
      <c r="G10" s="20">
        <v>45011</v>
      </c>
    </row>
    <row r="11" spans="1:7" ht="30.75" customHeight="1">
      <c r="A11" s="232"/>
      <c r="B11" s="231" t="s">
        <v>20</v>
      </c>
      <c r="C11" s="22"/>
      <c r="D11" s="22"/>
      <c r="E11" s="23">
        <v>1760247000</v>
      </c>
      <c r="F11" s="86"/>
      <c r="G11" s="22"/>
    </row>
    <row r="12" spans="1:7" ht="15">
      <c r="A12" s="18" t="s">
        <v>51</v>
      </c>
      <c r="B12" s="19" t="s">
        <v>19</v>
      </c>
      <c r="C12" s="20">
        <v>42450</v>
      </c>
      <c r="D12" s="20">
        <v>45006</v>
      </c>
      <c r="E12" s="21">
        <v>1144000000</v>
      </c>
      <c r="F12" s="85">
        <v>1.875</v>
      </c>
      <c r="G12" s="20">
        <v>45006</v>
      </c>
    </row>
    <row r="13" spans="1:7" ht="31.5" customHeight="1">
      <c r="A13" s="232"/>
      <c r="B13" s="231" t="s">
        <v>20</v>
      </c>
      <c r="C13" s="22"/>
      <c r="D13" s="22"/>
      <c r="E13" s="23">
        <v>2237469520</v>
      </c>
      <c r="F13" s="86"/>
      <c r="G13" s="22"/>
    </row>
    <row r="14" spans="1:7" ht="15">
      <c r="A14" s="18" t="s">
        <v>52</v>
      </c>
      <c r="B14" s="19" t="s">
        <v>19</v>
      </c>
      <c r="C14" s="20">
        <v>42450</v>
      </c>
      <c r="D14" s="20">
        <v>46833</v>
      </c>
      <c r="E14" s="21">
        <v>850000000</v>
      </c>
      <c r="F14" s="85">
        <v>3</v>
      </c>
      <c r="G14" s="20">
        <v>45006</v>
      </c>
    </row>
    <row r="15" spans="1:7" ht="27.75" customHeight="1">
      <c r="A15" s="232"/>
      <c r="B15" s="231" t="s">
        <v>20</v>
      </c>
      <c r="C15" s="22"/>
      <c r="D15" s="22"/>
      <c r="E15" s="23">
        <v>1662455500</v>
      </c>
      <c r="F15" s="80"/>
      <c r="G15" s="22"/>
    </row>
    <row r="16" spans="1:7" s="169" customFormat="1" ht="15">
      <c r="A16" s="18" t="s">
        <v>220</v>
      </c>
      <c r="B16" s="19" t="s">
        <v>19</v>
      </c>
      <c r="C16" s="20">
        <v>44097</v>
      </c>
      <c r="D16" s="20">
        <v>47749</v>
      </c>
      <c r="E16" s="21">
        <v>1250000000</v>
      </c>
      <c r="F16" s="85">
        <v>0.375</v>
      </c>
      <c r="G16" s="20">
        <v>45192</v>
      </c>
    </row>
    <row r="17" spans="1:7" s="169" customFormat="1" ht="27.75" customHeight="1">
      <c r="A17" s="233"/>
      <c r="B17" s="231" t="s">
        <v>20</v>
      </c>
      <c r="C17" s="22"/>
      <c r="D17" s="22"/>
      <c r="E17" s="23">
        <f>+E16*1.95583</f>
        <v>2444787500</v>
      </c>
      <c r="F17" s="80"/>
      <c r="G17" s="22"/>
    </row>
    <row r="18" spans="1:7" s="169" customFormat="1" ht="15">
      <c r="A18" s="18" t="s">
        <v>221</v>
      </c>
      <c r="B18" s="19" t="s">
        <v>19</v>
      </c>
      <c r="C18" s="20">
        <v>44097</v>
      </c>
      <c r="D18" s="20">
        <v>55054</v>
      </c>
      <c r="E18" s="21">
        <v>1250000000</v>
      </c>
      <c r="F18" s="85">
        <v>1.375</v>
      </c>
      <c r="G18" s="20">
        <v>45192</v>
      </c>
    </row>
    <row r="19" spans="1:7" s="169" customFormat="1" ht="27.75" customHeight="1">
      <c r="A19" s="233"/>
      <c r="B19" s="231" t="s">
        <v>20</v>
      </c>
      <c r="C19" s="22"/>
      <c r="D19" s="22"/>
      <c r="E19" s="23">
        <f>+E18*1.95583</f>
        <v>2444787500</v>
      </c>
      <c r="F19" s="80"/>
      <c r="G19" s="22"/>
    </row>
    <row r="20" spans="1:7" s="169" customFormat="1" ht="27" customHeight="1">
      <c r="A20" s="18" t="s">
        <v>332</v>
      </c>
      <c r="B20" s="19" t="s">
        <v>19</v>
      </c>
      <c r="C20" s="20">
        <v>44827</v>
      </c>
      <c r="D20" s="20">
        <v>47384</v>
      </c>
      <c r="E20" s="21">
        <v>1500000000</v>
      </c>
      <c r="F20" s="85">
        <v>4.125</v>
      </c>
      <c r="G20" s="20">
        <v>45192</v>
      </c>
    </row>
    <row r="21" spans="1:7" s="169" customFormat="1" ht="27.75" customHeight="1">
      <c r="A21" s="233"/>
      <c r="B21" s="231" t="s">
        <v>20</v>
      </c>
      <c r="C21" s="22"/>
      <c r="D21" s="22"/>
      <c r="E21" s="23">
        <f>+E20*1.95583</f>
        <v>2933745000</v>
      </c>
      <c r="F21" s="80"/>
      <c r="G21" s="22"/>
    </row>
    <row r="22" spans="1:7" s="169" customFormat="1" ht="27.75" customHeight="1">
      <c r="A22" s="18" t="s">
        <v>331</v>
      </c>
      <c r="B22" s="19" t="s">
        <v>19</v>
      </c>
      <c r="C22" s="20">
        <v>44827</v>
      </c>
      <c r="D22" s="20">
        <v>49210</v>
      </c>
      <c r="E22" s="21">
        <v>750000000</v>
      </c>
      <c r="F22" s="85">
        <v>4.625</v>
      </c>
      <c r="G22" s="20">
        <v>45192</v>
      </c>
    </row>
    <row r="23" spans="1:7" s="169" customFormat="1" ht="27.75" customHeight="1">
      <c r="A23" s="233"/>
      <c r="B23" s="231" t="s">
        <v>20</v>
      </c>
      <c r="C23" s="22"/>
      <c r="D23" s="22"/>
      <c r="E23" s="23">
        <f>+E22*1.95583</f>
        <v>1466872500</v>
      </c>
      <c r="F23" s="80"/>
      <c r="G23" s="22"/>
    </row>
    <row r="24" spans="1:7" ht="23.25" customHeight="1">
      <c r="A24" s="230" t="s">
        <v>53</v>
      </c>
      <c r="B24" s="24"/>
      <c r="C24" s="24"/>
      <c r="D24" s="24"/>
      <c r="E24" s="25">
        <f>E7+E9+E11+E13+E15+E17+E19+E21+E23</f>
        <v>19826248710</v>
      </c>
      <c r="F24" s="24"/>
      <c r="G24" s="24"/>
    </row>
    <row r="25" spans="1:7" ht="25.5" customHeight="1">
      <c r="A25" s="372" t="s">
        <v>108</v>
      </c>
      <c r="B25" s="373"/>
      <c r="C25" s="373"/>
      <c r="D25" s="373"/>
      <c r="E25" s="373"/>
      <c r="F25" s="373"/>
      <c r="G25" s="373"/>
    </row>
  </sheetData>
  <sheetProtection/>
  <mergeCells count="4">
    <mergeCell ref="A1:G1"/>
    <mergeCell ref="A2:G2"/>
    <mergeCell ref="A4:A5"/>
    <mergeCell ref="A25:G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V167"/>
  <sheetViews>
    <sheetView showGridLines="0" zoomScalePageLayoutView="0" workbookViewId="0" topLeftCell="A1">
      <selection activeCell="A1" sqref="A1"/>
    </sheetView>
  </sheetViews>
  <sheetFormatPr defaultColWidth="12.57421875" defaultRowHeight="15"/>
  <cols>
    <col min="1" max="1" width="26.00390625" style="141" customWidth="1"/>
    <col min="2" max="2" width="9.8515625" style="142" customWidth="1"/>
    <col min="3" max="3" width="10.28125" style="142" customWidth="1"/>
    <col min="4" max="4" width="5.421875" style="142" customWidth="1"/>
    <col min="5" max="5" width="19.8515625" style="142" customWidth="1"/>
    <col min="6" max="6" width="19.57421875" style="143" customWidth="1"/>
    <col min="7" max="7" width="20.421875" style="140" customWidth="1"/>
    <col min="8" max="8" width="23.00390625" style="140" customWidth="1"/>
    <col min="9" max="9" width="17.421875" style="140" customWidth="1"/>
    <col min="10" max="10" width="19.00390625" style="144" customWidth="1"/>
    <col min="11" max="11" width="13.28125" style="140" customWidth="1"/>
    <col min="12" max="12" width="11.7109375" style="140" customWidth="1"/>
    <col min="13" max="13" width="12.7109375" style="140" customWidth="1"/>
    <col min="14" max="14" width="10.28125" style="140" customWidth="1"/>
    <col min="15" max="15" width="8.140625" style="40" customWidth="1"/>
    <col min="16" max="16" width="14.140625" style="140" customWidth="1"/>
    <col min="17" max="17" width="13.421875" style="140" customWidth="1"/>
    <col min="18" max="18" width="9.140625" style="140" customWidth="1"/>
    <col min="19" max="19" width="8.00390625" style="140" customWidth="1"/>
    <col min="20" max="20" width="8.57421875" style="140" customWidth="1"/>
    <col min="21" max="16384" width="12.57421875" style="140" customWidth="1"/>
  </cols>
  <sheetData>
    <row r="3" spans="1:256" ht="12">
      <c r="A3" s="128"/>
      <c r="B3" s="129"/>
      <c r="C3" s="129"/>
      <c r="D3" s="129"/>
      <c r="E3" s="129"/>
      <c r="F3" s="130"/>
      <c r="G3" s="131"/>
      <c r="H3" s="380"/>
      <c r="I3" s="380"/>
      <c r="J3" s="132"/>
      <c r="K3" s="131"/>
      <c r="L3" s="131"/>
      <c r="M3" s="131"/>
      <c r="N3" s="131"/>
      <c r="O3" s="131"/>
      <c r="P3" s="131"/>
      <c r="Q3" s="131"/>
      <c r="R3" s="131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</row>
    <row r="4" spans="1:256" ht="12.75" customHeight="1">
      <c r="A4" s="381" t="s">
        <v>55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  <c r="IS4" s="90"/>
      <c r="IT4" s="90"/>
      <c r="IU4" s="90"/>
      <c r="IV4" s="90"/>
    </row>
    <row r="5" spans="1:256" ht="12.75">
      <c r="A5" s="382" t="s">
        <v>327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ht="12.75">
      <c r="A6" s="170"/>
      <c r="B6" s="91"/>
      <c r="C6" s="91"/>
      <c r="D6" s="91"/>
      <c r="E6" s="91"/>
      <c r="F6" s="91"/>
      <c r="G6" s="91"/>
      <c r="H6" s="91"/>
      <c r="I6" s="171"/>
      <c r="J6" s="171"/>
      <c r="K6" s="171"/>
      <c r="L6" s="171"/>
      <c r="M6" s="171"/>
      <c r="N6" s="171"/>
      <c r="O6" s="171"/>
      <c r="P6" s="171"/>
      <c r="Q6" s="171"/>
      <c r="R6" s="91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12.75">
      <c r="A7" s="134" t="s">
        <v>56</v>
      </c>
      <c r="B7" s="229"/>
      <c r="C7" s="135"/>
      <c r="D7" s="135"/>
      <c r="E7" s="135"/>
      <c r="F7" s="277"/>
      <c r="G7" s="278"/>
      <c r="H7" s="278"/>
      <c r="I7" s="279"/>
      <c r="J7" s="138"/>
      <c r="K7" s="135"/>
      <c r="L7" s="135"/>
      <c r="M7" s="135"/>
      <c r="N7" s="90"/>
      <c r="O7" s="90"/>
      <c r="P7" s="90"/>
      <c r="Q7" s="139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12.75" customHeight="1">
      <c r="A8" s="376" t="s">
        <v>222</v>
      </c>
      <c r="B8" s="376" t="s">
        <v>223</v>
      </c>
      <c r="C8" s="376" t="s">
        <v>224</v>
      </c>
      <c r="D8" s="376" t="s">
        <v>225</v>
      </c>
      <c r="E8" s="172" t="s">
        <v>57</v>
      </c>
      <c r="F8" s="92"/>
      <c r="G8" s="93"/>
      <c r="H8" s="378" t="s">
        <v>226</v>
      </c>
      <c r="I8" s="378" t="s">
        <v>227</v>
      </c>
      <c r="J8" s="374" t="s">
        <v>228</v>
      </c>
      <c r="K8" s="173" t="s">
        <v>58</v>
      </c>
      <c r="L8" s="174"/>
      <c r="M8" s="174"/>
      <c r="N8" s="175"/>
      <c r="O8" s="376" t="s">
        <v>229</v>
      </c>
      <c r="P8" s="383" t="s">
        <v>230</v>
      </c>
      <c r="Q8" s="384"/>
      <c r="R8" s="376" t="s">
        <v>231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ht="84">
      <c r="A9" s="377"/>
      <c r="B9" s="377"/>
      <c r="C9" s="377"/>
      <c r="D9" s="377"/>
      <c r="E9" s="176" t="s">
        <v>232</v>
      </c>
      <c r="F9" s="227" t="s">
        <v>233</v>
      </c>
      <c r="G9" s="177" t="s">
        <v>234</v>
      </c>
      <c r="H9" s="379"/>
      <c r="I9" s="379"/>
      <c r="J9" s="375"/>
      <c r="K9" s="178" t="s">
        <v>235</v>
      </c>
      <c r="L9" s="227" t="s">
        <v>236</v>
      </c>
      <c r="M9" s="179" t="s">
        <v>237</v>
      </c>
      <c r="N9" s="227" t="s">
        <v>238</v>
      </c>
      <c r="O9" s="377"/>
      <c r="P9" s="227" t="s">
        <v>239</v>
      </c>
      <c r="Q9" s="227" t="s">
        <v>240</v>
      </c>
      <c r="R9" s="37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ht="12.75">
      <c r="A10" s="100" t="s">
        <v>285</v>
      </c>
      <c r="B10" s="65"/>
      <c r="C10" s="65">
        <v>45794</v>
      </c>
      <c r="D10" s="67">
        <v>1277</v>
      </c>
      <c r="E10" s="280">
        <f>E11+E12+E13+E14</f>
        <v>1800000000</v>
      </c>
      <c r="F10" s="280">
        <f>F11+F12+F13+F14</f>
        <v>3161014000</v>
      </c>
      <c r="G10" s="280">
        <f>G11+G12+G13+G14</f>
        <v>1800000000</v>
      </c>
      <c r="H10" s="280"/>
      <c r="I10" s="280"/>
      <c r="J10" s="280"/>
      <c r="K10" s="281"/>
      <c r="L10" s="281"/>
      <c r="M10" s="281"/>
      <c r="N10" s="281"/>
      <c r="O10" s="68">
        <v>0</v>
      </c>
      <c r="P10" s="69"/>
      <c r="Q10" s="69"/>
      <c r="R10" s="28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ht="12.75">
      <c r="A11" s="33" t="s">
        <v>59</v>
      </c>
      <c r="B11" s="34">
        <v>44517</v>
      </c>
      <c r="C11" s="34">
        <v>45794</v>
      </c>
      <c r="D11" s="35"/>
      <c r="E11" s="282">
        <v>500000000</v>
      </c>
      <c r="F11" s="283">
        <v>983964000</v>
      </c>
      <c r="G11" s="282">
        <v>500000000</v>
      </c>
      <c r="H11" s="282">
        <v>497703551.8</v>
      </c>
      <c r="I11" s="282">
        <v>2296448.2</v>
      </c>
      <c r="J11" s="283">
        <v>0</v>
      </c>
      <c r="K11" s="283">
        <v>99.19</v>
      </c>
      <c r="L11" s="283">
        <v>99.37</v>
      </c>
      <c r="M11" s="283">
        <v>99.89</v>
      </c>
      <c r="N11" s="283">
        <v>99.54</v>
      </c>
      <c r="O11" s="44">
        <v>0</v>
      </c>
      <c r="P11" s="36">
        <v>0.0023</v>
      </c>
      <c r="Q11" s="36">
        <v>0.0013</v>
      </c>
      <c r="R11" s="282">
        <v>0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ht="12.75">
      <c r="A12" s="33" t="s">
        <v>74</v>
      </c>
      <c r="B12" s="34">
        <v>44636</v>
      </c>
      <c r="C12" s="34">
        <v>45794</v>
      </c>
      <c r="D12" s="83"/>
      <c r="E12" s="282">
        <v>500000000</v>
      </c>
      <c r="F12" s="283">
        <v>964700000</v>
      </c>
      <c r="G12" s="282">
        <v>500000000</v>
      </c>
      <c r="H12" s="282">
        <v>491464065</v>
      </c>
      <c r="I12" s="282">
        <v>8535935</v>
      </c>
      <c r="J12" s="283">
        <v>0</v>
      </c>
      <c r="K12" s="283">
        <v>98.03</v>
      </c>
      <c r="L12" s="283">
        <v>98.07</v>
      </c>
      <c r="M12" s="283">
        <v>98.89</v>
      </c>
      <c r="N12" s="283">
        <v>98.29</v>
      </c>
      <c r="O12" s="44">
        <v>0</v>
      </c>
      <c r="P12" s="36">
        <v>0.0063</v>
      </c>
      <c r="Q12" s="36">
        <v>0.0055</v>
      </c>
      <c r="R12" s="282">
        <v>0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12.75">
      <c r="A13" s="33" t="s">
        <v>132</v>
      </c>
      <c r="B13" s="34">
        <v>44664</v>
      </c>
      <c r="C13" s="34">
        <v>45794</v>
      </c>
      <c r="D13" s="83"/>
      <c r="E13" s="282">
        <v>500000000</v>
      </c>
      <c r="F13" s="283">
        <v>752350000</v>
      </c>
      <c r="G13" s="282">
        <v>500000000</v>
      </c>
      <c r="H13" s="282">
        <v>486640735</v>
      </c>
      <c r="I13" s="282">
        <v>13359265</v>
      </c>
      <c r="J13" s="283">
        <v>0</v>
      </c>
      <c r="K13" s="283">
        <v>96.97</v>
      </c>
      <c r="L13" s="283">
        <v>96.6</v>
      </c>
      <c r="M13" s="283">
        <v>97.71</v>
      </c>
      <c r="N13" s="283">
        <v>97.33</v>
      </c>
      <c r="O13" s="44">
        <v>0</v>
      </c>
      <c r="P13" s="36">
        <v>0.01</v>
      </c>
      <c r="Q13" s="36">
        <v>0.0088</v>
      </c>
      <c r="R13" s="282">
        <v>0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12.75">
      <c r="A14" s="42" t="s">
        <v>109</v>
      </c>
      <c r="B14" s="34">
        <v>44692</v>
      </c>
      <c r="C14" s="34">
        <v>45794</v>
      </c>
      <c r="D14" s="83"/>
      <c r="E14" s="282">
        <v>300000000</v>
      </c>
      <c r="F14" s="283">
        <v>460000000</v>
      </c>
      <c r="G14" s="282">
        <v>300000000</v>
      </c>
      <c r="H14" s="282">
        <v>288243545</v>
      </c>
      <c r="I14" s="282">
        <v>11756455</v>
      </c>
      <c r="J14" s="283">
        <v>0</v>
      </c>
      <c r="K14" s="283">
        <v>95.82</v>
      </c>
      <c r="L14" s="283">
        <v>95.74</v>
      </c>
      <c r="M14" s="283">
        <v>97.32</v>
      </c>
      <c r="N14" s="283">
        <v>96.08</v>
      </c>
      <c r="O14" s="44">
        <v>0</v>
      </c>
      <c r="P14" s="36">
        <v>0.0142</v>
      </c>
      <c r="Q14" s="36">
        <v>0.0133</v>
      </c>
      <c r="R14" s="282">
        <v>0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12.75">
      <c r="A15" s="101" t="s">
        <v>286</v>
      </c>
      <c r="B15" s="102"/>
      <c r="C15" s="102"/>
      <c r="D15" s="103"/>
      <c r="E15" s="284">
        <f>E10</f>
        <v>1800000000</v>
      </c>
      <c r="F15" s="284">
        <f>F10</f>
        <v>3161014000</v>
      </c>
      <c r="G15" s="284">
        <f>G10</f>
        <v>1800000000</v>
      </c>
      <c r="H15" s="284">
        <f>H11+H12+H13+H14</f>
        <v>1764051896.8</v>
      </c>
      <c r="I15" s="284">
        <f>SUM(I11:I14)</f>
        <v>35948103.2</v>
      </c>
      <c r="J15" s="284">
        <f>SUM(J11:J14)</f>
        <v>0</v>
      </c>
      <c r="K15" s="98"/>
      <c r="L15" s="98"/>
      <c r="M15" s="98"/>
      <c r="N15" s="98"/>
      <c r="O15" s="99"/>
      <c r="P15" s="99"/>
      <c r="Q15" s="99"/>
      <c r="R15" s="28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12.75">
      <c r="A16" s="100" t="s">
        <v>130</v>
      </c>
      <c r="B16" s="65"/>
      <c r="C16" s="65">
        <v>45672</v>
      </c>
      <c r="D16" s="67">
        <v>1827</v>
      </c>
      <c r="E16" s="280">
        <f>E17+E18+E19+E20</f>
        <v>800000000</v>
      </c>
      <c r="F16" s="280">
        <f>F20+F17+F18+F19</f>
        <v>1459850000</v>
      </c>
      <c r="G16" s="280">
        <f>G20+G17+G18+G19</f>
        <v>600000000</v>
      </c>
      <c r="H16" s="280"/>
      <c r="I16" s="280"/>
      <c r="J16" s="280"/>
      <c r="K16" s="281"/>
      <c r="L16" s="281"/>
      <c r="M16" s="281"/>
      <c r="N16" s="281"/>
      <c r="O16" s="68">
        <v>0.0001</v>
      </c>
      <c r="P16" s="69"/>
      <c r="Q16" s="69"/>
      <c r="R16" s="28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ht="12.75">
      <c r="A17" s="33" t="s">
        <v>59</v>
      </c>
      <c r="B17" s="34">
        <v>43845</v>
      </c>
      <c r="C17" s="34">
        <v>45672</v>
      </c>
      <c r="D17" s="35"/>
      <c r="E17" s="282">
        <v>200000000</v>
      </c>
      <c r="F17" s="283">
        <v>497250000</v>
      </c>
      <c r="G17" s="282">
        <v>200000000</v>
      </c>
      <c r="H17" s="282">
        <v>201164550</v>
      </c>
      <c r="I17" s="282">
        <v>0</v>
      </c>
      <c r="J17" s="282">
        <v>1164550</v>
      </c>
      <c r="K17" s="283">
        <v>100.23</v>
      </c>
      <c r="L17" s="283">
        <v>100.45</v>
      </c>
      <c r="M17" s="283">
        <v>101.11</v>
      </c>
      <c r="N17" s="283">
        <v>100.58</v>
      </c>
      <c r="O17" s="44">
        <v>0.0001</v>
      </c>
      <c r="P17" s="36">
        <v>-0.0004</v>
      </c>
      <c r="Q17" s="36">
        <v>-0.0011</v>
      </c>
      <c r="R17" s="282">
        <v>0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ht="12.75">
      <c r="A18" s="33" t="s">
        <v>74</v>
      </c>
      <c r="B18" s="34">
        <v>43873</v>
      </c>
      <c r="C18" s="34">
        <v>45672</v>
      </c>
      <c r="D18" s="35"/>
      <c r="E18" s="282">
        <v>200000000</v>
      </c>
      <c r="F18" s="283">
        <v>341000000</v>
      </c>
      <c r="G18" s="282">
        <v>200000000</v>
      </c>
      <c r="H18" s="282">
        <v>201476755.05</v>
      </c>
      <c r="I18" s="282">
        <v>0</v>
      </c>
      <c r="J18" s="282">
        <v>1475225</v>
      </c>
      <c r="K18" s="283">
        <v>100.53</v>
      </c>
      <c r="L18" s="283">
        <v>100.59</v>
      </c>
      <c r="M18" s="283">
        <v>101.39</v>
      </c>
      <c r="N18" s="283">
        <v>100.74</v>
      </c>
      <c r="O18" s="44">
        <v>0.0001</v>
      </c>
      <c r="P18" s="36">
        <v>-0.001</v>
      </c>
      <c r="Q18" s="36">
        <v>-0.0014</v>
      </c>
      <c r="R18" s="282">
        <v>0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ht="12.75">
      <c r="A19" s="33" t="s">
        <v>132</v>
      </c>
      <c r="B19" s="34">
        <v>43929</v>
      </c>
      <c r="C19" s="34">
        <v>45672</v>
      </c>
      <c r="D19" s="35"/>
      <c r="E19" s="282">
        <v>200000000</v>
      </c>
      <c r="F19" s="283">
        <v>358300000</v>
      </c>
      <c r="G19" s="282">
        <v>200000000</v>
      </c>
      <c r="H19" s="282">
        <v>198837160.23</v>
      </c>
      <c r="I19" s="282">
        <v>1172430</v>
      </c>
      <c r="J19" s="282">
        <v>5000</v>
      </c>
      <c r="K19" s="283">
        <v>98.89</v>
      </c>
      <c r="L19" s="283">
        <v>99.07</v>
      </c>
      <c r="M19" s="283">
        <v>100.05</v>
      </c>
      <c r="N19" s="283">
        <v>99.42</v>
      </c>
      <c r="O19" s="44">
        <v>0.0001</v>
      </c>
      <c r="P19" s="36">
        <v>0.0024</v>
      </c>
      <c r="Q19" s="36">
        <v>0.0013</v>
      </c>
      <c r="R19" s="282">
        <v>0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ht="14.25">
      <c r="A20" s="33" t="s">
        <v>246</v>
      </c>
      <c r="B20" s="34">
        <v>43950</v>
      </c>
      <c r="C20" s="34">
        <v>45672</v>
      </c>
      <c r="D20" s="35"/>
      <c r="E20" s="282">
        <v>200000000</v>
      </c>
      <c r="F20" s="283">
        <v>263300000</v>
      </c>
      <c r="G20" s="282">
        <v>0</v>
      </c>
      <c r="H20" s="286" t="s">
        <v>54</v>
      </c>
      <c r="I20" s="286" t="s">
        <v>54</v>
      </c>
      <c r="J20" s="286" t="s">
        <v>54</v>
      </c>
      <c r="K20" s="283">
        <v>97.45</v>
      </c>
      <c r="L20" s="286" t="s">
        <v>54</v>
      </c>
      <c r="M20" s="286" t="s">
        <v>54</v>
      </c>
      <c r="N20" s="286" t="s">
        <v>54</v>
      </c>
      <c r="O20" s="44">
        <v>0.0001</v>
      </c>
      <c r="P20" s="36">
        <v>0.0056</v>
      </c>
      <c r="Q20" s="36" t="s">
        <v>54</v>
      </c>
      <c r="R20" s="282">
        <v>0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1:256" ht="12.75">
      <c r="A21" s="100" t="s">
        <v>248</v>
      </c>
      <c r="B21" s="65"/>
      <c r="C21" s="65">
        <v>46077</v>
      </c>
      <c r="D21" s="67">
        <v>1826</v>
      </c>
      <c r="E21" s="280">
        <f>E22+E23+E24+E25+E26</f>
        <v>1700000000</v>
      </c>
      <c r="F21" s="280">
        <f>F22+F23+F24+F25+F26</f>
        <v>2549810000</v>
      </c>
      <c r="G21" s="280">
        <f>G22+G23+G24+G25+G26</f>
        <v>1700000000</v>
      </c>
      <c r="H21" s="280"/>
      <c r="I21" s="280"/>
      <c r="J21" s="280"/>
      <c r="K21" s="281"/>
      <c r="L21" s="281"/>
      <c r="M21" s="281"/>
      <c r="N21" s="281"/>
      <c r="O21" s="68">
        <f>O22</f>
        <v>0</v>
      </c>
      <c r="P21" s="69"/>
      <c r="Q21" s="69"/>
      <c r="R21" s="28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</row>
    <row r="22" spans="1:256" ht="12.75">
      <c r="A22" s="42" t="s">
        <v>59</v>
      </c>
      <c r="B22" s="34">
        <v>44251</v>
      </c>
      <c r="C22" s="113">
        <v>46077</v>
      </c>
      <c r="D22" s="35"/>
      <c r="E22" s="282">
        <v>200000000</v>
      </c>
      <c r="F22" s="283">
        <v>420400000</v>
      </c>
      <c r="G22" s="282">
        <v>200000000</v>
      </c>
      <c r="H22" s="282">
        <v>201696550</v>
      </c>
      <c r="I22" s="282">
        <v>0</v>
      </c>
      <c r="J22" s="282">
        <v>1696550</v>
      </c>
      <c r="K22" s="283">
        <v>100.41</v>
      </c>
      <c r="L22" s="283">
        <v>100.56</v>
      </c>
      <c r="M22" s="283">
        <v>101.51</v>
      </c>
      <c r="N22" s="283">
        <v>100.85</v>
      </c>
      <c r="O22" s="44">
        <v>0</v>
      </c>
      <c r="P22" s="36">
        <v>-0.0008</v>
      </c>
      <c r="Q22" s="36">
        <v>-0.0017</v>
      </c>
      <c r="R22" s="282">
        <v>0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</row>
    <row r="23" spans="1:256" ht="12.75">
      <c r="A23" s="42" t="s">
        <v>74</v>
      </c>
      <c r="B23" s="34">
        <v>44279</v>
      </c>
      <c r="C23" s="113">
        <v>46077</v>
      </c>
      <c r="D23" s="35"/>
      <c r="E23" s="282">
        <v>300000000</v>
      </c>
      <c r="F23" s="283">
        <v>458500000</v>
      </c>
      <c r="G23" s="282">
        <v>300000000</v>
      </c>
      <c r="H23" s="282">
        <v>301399775</v>
      </c>
      <c r="I23" s="282">
        <v>0</v>
      </c>
      <c r="J23" s="282">
        <v>1399775</v>
      </c>
      <c r="K23" s="283">
        <v>100.28</v>
      </c>
      <c r="L23" s="283">
        <v>100.16</v>
      </c>
      <c r="M23" s="283">
        <v>100.94</v>
      </c>
      <c r="N23" s="283">
        <v>100.47</v>
      </c>
      <c r="O23" s="44">
        <v>0</v>
      </c>
      <c r="P23" s="36">
        <v>-0.0006</v>
      </c>
      <c r="Q23" s="36">
        <v>-0.001</v>
      </c>
      <c r="R23" s="282">
        <v>0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ht="12.75">
      <c r="A24" s="42" t="s">
        <v>132</v>
      </c>
      <c r="B24" s="34">
        <v>44448</v>
      </c>
      <c r="C24" s="113">
        <v>46077</v>
      </c>
      <c r="D24" s="83"/>
      <c r="E24" s="282">
        <v>200000000</v>
      </c>
      <c r="F24" s="283">
        <v>423850000</v>
      </c>
      <c r="G24" s="282">
        <v>200000000</v>
      </c>
      <c r="H24" s="282">
        <v>201326150</v>
      </c>
      <c r="I24" s="282">
        <v>0</v>
      </c>
      <c r="J24" s="282">
        <v>1326150</v>
      </c>
      <c r="K24" s="283">
        <v>100.38</v>
      </c>
      <c r="L24" s="283">
        <v>100.53</v>
      </c>
      <c r="M24" s="283">
        <v>101.21</v>
      </c>
      <c r="N24" s="283">
        <v>100.66</v>
      </c>
      <c r="O24" s="44">
        <v>0</v>
      </c>
      <c r="P24" s="36">
        <v>-0.0008</v>
      </c>
      <c r="Q24" s="36">
        <v>-0.0015</v>
      </c>
      <c r="R24" s="282">
        <v>0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ht="12.75">
      <c r="A25" s="42" t="s">
        <v>109</v>
      </c>
      <c r="B25" s="34">
        <v>44482</v>
      </c>
      <c r="C25" s="113">
        <v>46077</v>
      </c>
      <c r="D25" s="83"/>
      <c r="E25" s="282">
        <v>500000000</v>
      </c>
      <c r="F25" s="283">
        <v>612600000</v>
      </c>
      <c r="G25" s="282">
        <v>500000000</v>
      </c>
      <c r="H25" s="282">
        <v>500462005</v>
      </c>
      <c r="I25" s="282">
        <v>0</v>
      </c>
      <c r="J25" s="282">
        <v>462005</v>
      </c>
      <c r="K25" s="283">
        <v>99.98</v>
      </c>
      <c r="L25" s="283">
        <v>99.83</v>
      </c>
      <c r="M25" s="283">
        <v>100.66</v>
      </c>
      <c r="N25" s="283">
        <v>100.09</v>
      </c>
      <c r="O25" s="44">
        <v>0</v>
      </c>
      <c r="P25" s="36">
        <v>0</v>
      </c>
      <c r="Q25" s="36">
        <v>-0.0002</v>
      </c>
      <c r="R25" s="282">
        <v>0</v>
      </c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256" ht="12.75">
      <c r="A26" s="42" t="s">
        <v>62</v>
      </c>
      <c r="B26" s="34">
        <v>44510</v>
      </c>
      <c r="C26" s="113">
        <v>46077</v>
      </c>
      <c r="D26" s="83"/>
      <c r="E26" s="282">
        <v>500000000</v>
      </c>
      <c r="F26" s="283">
        <v>634460000</v>
      </c>
      <c r="G26" s="282">
        <v>500000000</v>
      </c>
      <c r="H26" s="282">
        <v>494217501</v>
      </c>
      <c r="I26" s="282">
        <v>5782499</v>
      </c>
      <c r="J26" s="283">
        <v>0</v>
      </c>
      <c r="K26" s="283">
        <v>98.66</v>
      </c>
      <c r="L26" s="283">
        <v>98.43</v>
      </c>
      <c r="M26" s="283">
        <v>99.52</v>
      </c>
      <c r="N26" s="283">
        <v>98.84</v>
      </c>
      <c r="O26" s="44">
        <v>0</v>
      </c>
      <c r="P26" s="36">
        <v>0.0031</v>
      </c>
      <c r="Q26" s="36">
        <v>0.0027</v>
      </c>
      <c r="R26" s="282">
        <v>0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ht="12.75">
      <c r="A27" s="101" t="s">
        <v>66</v>
      </c>
      <c r="B27" s="102"/>
      <c r="C27" s="102"/>
      <c r="D27" s="103"/>
      <c r="E27" s="284">
        <f>E21+E16</f>
        <v>2500000000</v>
      </c>
      <c r="F27" s="284">
        <f>F21+F16</f>
        <v>4009660000</v>
      </c>
      <c r="G27" s="284">
        <f>G21+G16</f>
        <v>2300000000</v>
      </c>
      <c r="H27" s="284">
        <f>SUM(H17:H26)</f>
        <v>2300580446.2799997</v>
      </c>
      <c r="I27" s="284">
        <f>SUM(I17:I26)</f>
        <v>6954929</v>
      </c>
      <c r="J27" s="284">
        <f>SUM(J17:J26)</f>
        <v>7529255</v>
      </c>
      <c r="K27" s="98"/>
      <c r="L27" s="98"/>
      <c r="M27" s="98"/>
      <c r="N27" s="98"/>
      <c r="O27" s="99"/>
      <c r="P27" s="99"/>
      <c r="Q27" s="99"/>
      <c r="R27" s="28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</row>
    <row r="28" spans="1:256" ht="12.75">
      <c r="A28" s="100" t="s">
        <v>328</v>
      </c>
      <c r="B28" s="65"/>
      <c r="C28" s="65">
        <v>46840</v>
      </c>
      <c r="D28" s="67">
        <v>2008</v>
      </c>
      <c r="E28" s="280">
        <f>E29</f>
        <v>200000000</v>
      </c>
      <c r="F28" s="280">
        <f>F29</f>
        <v>203850000</v>
      </c>
      <c r="G28" s="280">
        <f>G29</f>
        <v>149950000</v>
      </c>
      <c r="H28" s="280"/>
      <c r="I28" s="280"/>
      <c r="J28" s="280"/>
      <c r="K28" s="281"/>
      <c r="L28" s="281"/>
      <c r="M28" s="281"/>
      <c r="N28" s="281"/>
      <c r="O28" s="68">
        <v>0.032</v>
      </c>
      <c r="P28" s="69"/>
      <c r="Q28" s="69"/>
      <c r="R28" s="28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</row>
    <row r="29" spans="1:256" ht="12.75">
      <c r="A29" s="42" t="s">
        <v>59</v>
      </c>
      <c r="B29" s="34">
        <v>44832</v>
      </c>
      <c r="C29" s="287">
        <v>46840</v>
      </c>
      <c r="D29" s="35"/>
      <c r="E29" s="282">
        <v>200000000</v>
      </c>
      <c r="F29" s="283">
        <v>203850000</v>
      </c>
      <c r="G29" s="282">
        <v>149950000</v>
      </c>
      <c r="H29" s="282">
        <v>143481695</v>
      </c>
      <c r="I29" s="282">
        <v>6468305</v>
      </c>
      <c r="J29" s="283">
        <v>0</v>
      </c>
      <c r="K29" s="283">
        <v>94.65</v>
      </c>
      <c r="L29" s="283">
        <v>93.91</v>
      </c>
      <c r="M29" s="283">
        <v>97.53</v>
      </c>
      <c r="N29" s="283">
        <v>95.69</v>
      </c>
      <c r="O29" s="44">
        <v>0.032</v>
      </c>
      <c r="P29" s="36">
        <v>0.0436</v>
      </c>
      <c r="Q29" s="36">
        <v>0.0413</v>
      </c>
      <c r="R29" s="282">
        <v>0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</row>
    <row r="30" spans="1:256" ht="12.75">
      <c r="A30" s="101" t="s">
        <v>329</v>
      </c>
      <c r="B30" s="102"/>
      <c r="C30" s="102"/>
      <c r="D30" s="103"/>
      <c r="E30" s="284">
        <f>E28</f>
        <v>200000000</v>
      </c>
      <c r="F30" s="284">
        <f>F28</f>
        <v>203850000</v>
      </c>
      <c r="G30" s="284">
        <f>G28</f>
        <v>149950000</v>
      </c>
      <c r="H30" s="284">
        <f>H29</f>
        <v>143481695</v>
      </c>
      <c r="I30" s="284">
        <f>I29</f>
        <v>6468305</v>
      </c>
      <c r="J30" s="284">
        <f>J29</f>
        <v>0</v>
      </c>
      <c r="K30" s="98"/>
      <c r="L30" s="98"/>
      <c r="M30" s="98"/>
      <c r="N30" s="98"/>
      <c r="O30" s="99"/>
      <c r="P30" s="99"/>
      <c r="Q30" s="99"/>
      <c r="R30" s="28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</row>
    <row r="31" spans="1:256" ht="12.75">
      <c r="A31" s="46" t="s">
        <v>67</v>
      </c>
      <c r="B31" s="47"/>
      <c r="C31" s="47"/>
      <c r="D31" s="47"/>
      <c r="E31" s="284">
        <f aca="true" t="shared" si="0" ref="E31:J31">E30+E15+E27</f>
        <v>4500000000</v>
      </c>
      <c r="F31" s="284">
        <f t="shared" si="0"/>
        <v>7374524000</v>
      </c>
      <c r="G31" s="284">
        <f t="shared" si="0"/>
        <v>4249950000</v>
      </c>
      <c r="H31" s="284">
        <f t="shared" si="0"/>
        <v>4208114038.08</v>
      </c>
      <c r="I31" s="284">
        <f t="shared" si="0"/>
        <v>49371337.2</v>
      </c>
      <c r="J31" s="284">
        <f t="shared" si="0"/>
        <v>7529255</v>
      </c>
      <c r="K31" s="98"/>
      <c r="L31" s="98"/>
      <c r="M31" s="98"/>
      <c r="N31" s="98"/>
      <c r="O31" s="99"/>
      <c r="P31" s="99"/>
      <c r="Q31" s="99"/>
      <c r="R31" s="28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</row>
    <row r="32" spans="1:256" ht="12.75">
      <c r="A32" s="180"/>
      <c r="B32" s="26"/>
      <c r="C32" s="26"/>
      <c r="D32" s="26"/>
      <c r="E32" s="288"/>
      <c r="F32" s="288"/>
      <c r="G32" s="288"/>
      <c r="H32" s="288"/>
      <c r="I32" s="288"/>
      <c r="J32" s="288"/>
      <c r="K32" s="53"/>
      <c r="L32" s="53"/>
      <c r="M32" s="53"/>
      <c r="N32" s="53"/>
      <c r="O32" s="110"/>
      <c r="P32" s="26"/>
      <c r="Q32" s="26"/>
      <c r="R32" s="28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</row>
    <row r="33" spans="1:256" ht="12.75">
      <c r="A33" s="28" t="s">
        <v>89</v>
      </c>
      <c r="B33" s="29"/>
      <c r="C33" s="30">
        <v>45743</v>
      </c>
      <c r="D33" s="181">
        <v>2738</v>
      </c>
      <c r="E33" s="290">
        <f>SUM(E34:E36)</f>
        <v>250000000</v>
      </c>
      <c r="F33" s="290">
        <f>SUM(F34:F36)</f>
        <v>612650000</v>
      </c>
      <c r="G33" s="290">
        <f>SUM(G34:G36)</f>
        <v>250000000</v>
      </c>
      <c r="H33" s="291"/>
      <c r="I33" s="290"/>
      <c r="J33" s="182"/>
      <c r="K33" s="292"/>
      <c r="L33" s="293"/>
      <c r="M33" s="292"/>
      <c r="N33" s="293"/>
      <c r="O33" s="55">
        <v>0.008</v>
      </c>
      <c r="P33" s="183"/>
      <c r="Q33" s="32"/>
      <c r="R33" s="29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256" ht="12.75">
      <c r="A34" s="33" t="s">
        <v>68</v>
      </c>
      <c r="B34" s="56">
        <v>43005</v>
      </c>
      <c r="C34" s="34">
        <v>45743</v>
      </c>
      <c r="D34" s="57"/>
      <c r="E34" s="282">
        <v>85000000</v>
      </c>
      <c r="F34" s="294">
        <v>286400000</v>
      </c>
      <c r="G34" s="282">
        <v>85000000</v>
      </c>
      <c r="H34" s="289">
        <v>85669700.01</v>
      </c>
      <c r="I34" s="282">
        <v>0</v>
      </c>
      <c r="J34" s="288">
        <v>669700.01</v>
      </c>
      <c r="K34" s="283">
        <v>99.48</v>
      </c>
      <c r="L34" s="288">
        <v>100.36</v>
      </c>
      <c r="M34" s="283">
        <v>101.68</v>
      </c>
      <c r="N34" s="288">
        <v>100.79</v>
      </c>
      <c r="O34" s="44">
        <v>0.008</v>
      </c>
      <c r="P34" s="41">
        <v>0.0087</v>
      </c>
      <c r="Q34" s="36">
        <v>0.0069</v>
      </c>
      <c r="R34" s="282">
        <v>0</v>
      </c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</row>
    <row r="35" spans="1:256" ht="12.75">
      <c r="A35" s="33" t="s">
        <v>69</v>
      </c>
      <c r="B35" s="56">
        <v>43033</v>
      </c>
      <c r="C35" s="34">
        <v>45743</v>
      </c>
      <c r="D35" s="57"/>
      <c r="E35" s="282">
        <v>85000000</v>
      </c>
      <c r="F35" s="294">
        <v>188250000</v>
      </c>
      <c r="G35" s="282">
        <v>85000000</v>
      </c>
      <c r="H35" s="289">
        <v>87413600.01</v>
      </c>
      <c r="I35" s="282">
        <v>0</v>
      </c>
      <c r="J35" s="288">
        <v>2362600.01</v>
      </c>
      <c r="K35" s="283">
        <v>101.93</v>
      </c>
      <c r="L35" s="288">
        <v>102.33</v>
      </c>
      <c r="M35" s="283">
        <v>103.15</v>
      </c>
      <c r="N35" s="288">
        <v>102.78</v>
      </c>
      <c r="O35" s="44">
        <v>0.008</v>
      </c>
      <c r="P35" s="41">
        <v>0.0053</v>
      </c>
      <c r="Q35" s="36">
        <v>0.0042</v>
      </c>
      <c r="R35" s="282">
        <v>0</v>
      </c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</row>
    <row r="36" spans="1:256" ht="12.75">
      <c r="A36" s="33" t="s">
        <v>70</v>
      </c>
      <c r="B36" s="56">
        <v>43075</v>
      </c>
      <c r="C36" s="34">
        <v>45743</v>
      </c>
      <c r="D36" s="57"/>
      <c r="E36" s="282">
        <v>80000000</v>
      </c>
      <c r="F36" s="294">
        <v>138000000</v>
      </c>
      <c r="G36" s="282">
        <v>80000000</v>
      </c>
      <c r="H36" s="289">
        <v>82678479.99</v>
      </c>
      <c r="I36" s="282">
        <v>0</v>
      </c>
      <c r="J36" s="288">
        <v>2558479.98</v>
      </c>
      <c r="K36" s="283">
        <v>102.7</v>
      </c>
      <c r="L36" s="288">
        <v>102.88</v>
      </c>
      <c r="M36" s="283">
        <v>104.13</v>
      </c>
      <c r="N36" s="288">
        <v>103.2</v>
      </c>
      <c r="O36" s="44">
        <v>0.008</v>
      </c>
      <c r="P36" s="41">
        <v>0.0042</v>
      </c>
      <c r="Q36" s="36">
        <v>0.0036</v>
      </c>
      <c r="R36" s="282">
        <v>0</v>
      </c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36"/>
    </row>
    <row r="37" spans="1:256" ht="12.75">
      <c r="A37" s="28" t="s">
        <v>287</v>
      </c>
      <c r="B37" s="29"/>
      <c r="C37" s="30">
        <v>47262</v>
      </c>
      <c r="D37" s="181">
        <v>2738</v>
      </c>
      <c r="E37" s="290">
        <f>E38+E39</f>
        <v>1000000000</v>
      </c>
      <c r="F37" s="290">
        <f>F38+F39</f>
        <v>1407845000</v>
      </c>
      <c r="G37" s="290">
        <f>G38+G39</f>
        <v>1000000000</v>
      </c>
      <c r="H37" s="291"/>
      <c r="I37" s="290"/>
      <c r="J37" s="182"/>
      <c r="K37" s="292"/>
      <c r="L37" s="293"/>
      <c r="M37" s="292"/>
      <c r="N37" s="293"/>
      <c r="O37" s="55">
        <v>0.0025</v>
      </c>
      <c r="P37" s="183"/>
      <c r="Q37" s="32"/>
      <c r="R37" s="29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</row>
    <row r="38" spans="1:256" ht="12.75">
      <c r="A38" s="33" t="s">
        <v>68</v>
      </c>
      <c r="B38" s="56">
        <v>44524</v>
      </c>
      <c r="C38" s="34">
        <v>47262</v>
      </c>
      <c r="D38" s="57"/>
      <c r="E38" s="282">
        <v>500000000</v>
      </c>
      <c r="F38" s="294">
        <v>808745000</v>
      </c>
      <c r="G38" s="282">
        <v>500000000</v>
      </c>
      <c r="H38" s="289">
        <v>491335411.5</v>
      </c>
      <c r="I38" s="282">
        <v>8664588.5</v>
      </c>
      <c r="J38" s="288">
        <v>0</v>
      </c>
      <c r="K38" s="283">
        <v>97.8</v>
      </c>
      <c r="L38" s="288">
        <v>97.54</v>
      </c>
      <c r="M38" s="283">
        <v>99.08</v>
      </c>
      <c r="N38" s="288">
        <v>98.27</v>
      </c>
      <c r="O38" s="44">
        <v>0.0025</v>
      </c>
      <c r="P38" s="41">
        <v>0.0055</v>
      </c>
      <c r="Q38" s="36">
        <v>0.0049</v>
      </c>
      <c r="R38" s="282">
        <v>0</v>
      </c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</row>
    <row r="39" spans="1:256" ht="12.75">
      <c r="A39" s="33" t="s">
        <v>69</v>
      </c>
      <c r="B39" s="56">
        <v>44643</v>
      </c>
      <c r="C39" s="34">
        <v>47262</v>
      </c>
      <c r="D39" s="57"/>
      <c r="E39" s="282">
        <v>500000000</v>
      </c>
      <c r="F39" s="294">
        <v>599100000</v>
      </c>
      <c r="G39" s="282">
        <v>500000000</v>
      </c>
      <c r="H39" s="289">
        <v>463787934.16</v>
      </c>
      <c r="I39" s="282">
        <v>36619600</v>
      </c>
      <c r="J39" s="288">
        <v>0</v>
      </c>
      <c r="K39" s="283">
        <v>92.43</v>
      </c>
      <c r="L39" s="288">
        <v>91.21</v>
      </c>
      <c r="M39" s="283">
        <v>94.32</v>
      </c>
      <c r="N39" s="288">
        <v>92.68</v>
      </c>
      <c r="O39" s="44">
        <v>0.0025</v>
      </c>
      <c r="P39" s="41">
        <v>0.0137</v>
      </c>
      <c r="Q39" s="36">
        <v>0.0133</v>
      </c>
      <c r="R39" s="282">
        <v>0</v>
      </c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</row>
    <row r="40" spans="1:256" ht="12.75">
      <c r="A40" s="104" t="s">
        <v>90</v>
      </c>
      <c r="B40" s="102"/>
      <c r="C40" s="102"/>
      <c r="D40" s="103"/>
      <c r="E40" s="284">
        <f>+E33+E37</f>
        <v>1250000000</v>
      </c>
      <c r="F40" s="284">
        <f>+F33+F37</f>
        <v>2020495000</v>
      </c>
      <c r="G40" s="284">
        <f>+G33+G37</f>
        <v>1250000000</v>
      </c>
      <c r="H40" s="284">
        <f>SUM(H34:H39)</f>
        <v>1210885125.67</v>
      </c>
      <c r="I40" s="284">
        <f>SUM(I34:I39)</f>
        <v>45284188.5</v>
      </c>
      <c r="J40" s="284">
        <f>SUM(J34:J39)</f>
        <v>5590780</v>
      </c>
      <c r="K40" s="98"/>
      <c r="L40" s="98"/>
      <c r="M40" s="98"/>
      <c r="N40" s="98"/>
      <c r="O40" s="99"/>
      <c r="P40" s="99"/>
      <c r="Q40" s="99"/>
      <c r="R40" s="28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</row>
    <row r="41" spans="1:256" ht="12.75">
      <c r="A41" s="105"/>
      <c r="B41" s="26"/>
      <c r="C41" s="26"/>
      <c r="D41" s="26"/>
      <c r="E41" s="283"/>
      <c r="F41" s="283"/>
      <c r="G41" s="283"/>
      <c r="H41" s="288"/>
      <c r="I41" s="283"/>
      <c r="J41" s="288"/>
      <c r="K41" s="106"/>
      <c r="L41" s="53"/>
      <c r="M41" s="106"/>
      <c r="N41" s="53"/>
      <c r="O41" s="94"/>
      <c r="P41" s="26"/>
      <c r="Q41" s="94"/>
      <c r="R41" s="282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</row>
    <row r="42" spans="1:256" ht="12.75">
      <c r="A42" s="107" t="s">
        <v>72</v>
      </c>
      <c r="B42" s="30"/>
      <c r="C42" s="30">
        <v>45769</v>
      </c>
      <c r="D42" s="54">
        <v>3653</v>
      </c>
      <c r="E42" s="290">
        <f>E44+E43+E45+E46+E47</f>
        <v>300000000</v>
      </c>
      <c r="F42" s="290">
        <f>F44+F43+F45+F46+F47</f>
        <v>583316452</v>
      </c>
      <c r="G42" s="290">
        <f>G44+G43+G45+G46+G47</f>
        <v>235000000</v>
      </c>
      <c r="H42" s="290"/>
      <c r="I42" s="290"/>
      <c r="J42" s="290"/>
      <c r="K42" s="292"/>
      <c r="L42" s="292"/>
      <c r="M42" s="292"/>
      <c r="N42" s="292"/>
      <c r="O42" s="55">
        <v>0.023</v>
      </c>
      <c r="P42" s="32"/>
      <c r="Q42" s="32"/>
      <c r="R42" s="29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</row>
    <row r="43" spans="1:256" ht="12.75">
      <c r="A43" s="33" t="s">
        <v>68</v>
      </c>
      <c r="B43" s="34">
        <v>42116</v>
      </c>
      <c r="C43" s="34">
        <v>45769</v>
      </c>
      <c r="D43" s="35"/>
      <c r="E43" s="282">
        <v>50000000</v>
      </c>
      <c r="F43" s="295">
        <v>122100000</v>
      </c>
      <c r="G43" s="282">
        <v>50000000</v>
      </c>
      <c r="H43" s="282">
        <v>51211735</v>
      </c>
      <c r="I43" s="282">
        <v>0</v>
      </c>
      <c r="J43" s="283">
        <v>1211735</v>
      </c>
      <c r="K43" s="283">
        <v>100.73</v>
      </c>
      <c r="L43" s="283">
        <v>100.45</v>
      </c>
      <c r="M43" s="283">
        <v>107.65</v>
      </c>
      <c r="N43" s="283">
        <v>102.42</v>
      </c>
      <c r="O43" s="44">
        <v>0.023</v>
      </c>
      <c r="P43" s="36">
        <v>0.0223</v>
      </c>
      <c r="Q43" s="36">
        <v>0.0204</v>
      </c>
      <c r="R43" s="282">
        <v>0.01</v>
      </c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ht="14.25">
      <c r="A44" s="33" t="s">
        <v>247</v>
      </c>
      <c r="B44" s="34">
        <v>42277</v>
      </c>
      <c r="C44" s="34">
        <v>45769</v>
      </c>
      <c r="D44" s="35"/>
      <c r="E44" s="282">
        <v>50000000</v>
      </c>
      <c r="F44" s="295">
        <v>122858226</v>
      </c>
      <c r="G44" s="282">
        <v>0</v>
      </c>
      <c r="H44" s="286" t="s">
        <v>54</v>
      </c>
      <c r="I44" s="286" t="s">
        <v>54</v>
      </c>
      <c r="J44" s="286" t="s">
        <v>54</v>
      </c>
      <c r="K44" s="283">
        <v>96.47</v>
      </c>
      <c r="L44" s="286" t="s">
        <v>54</v>
      </c>
      <c r="M44" s="286" t="s">
        <v>54</v>
      </c>
      <c r="N44" s="286" t="s">
        <v>54</v>
      </c>
      <c r="O44" s="44">
        <v>0.023</v>
      </c>
      <c r="P44" s="36">
        <v>0.0274</v>
      </c>
      <c r="Q44" s="286" t="s">
        <v>54</v>
      </c>
      <c r="R44" s="282">
        <v>0.01</v>
      </c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spans="1:256" ht="12.75">
      <c r="A45" s="33" t="s">
        <v>70</v>
      </c>
      <c r="B45" s="34">
        <v>42298</v>
      </c>
      <c r="C45" s="34">
        <v>45769</v>
      </c>
      <c r="D45" s="35"/>
      <c r="E45" s="282">
        <v>65000000</v>
      </c>
      <c r="F45" s="295">
        <v>123108226</v>
      </c>
      <c r="G45" s="282">
        <v>50000000</v>
      </c>
      <c r="H45" s="283">
        <v>49850613.17</v>
      </c>
      <c r="I45" s="283">
        <v>719386.84</v>
      </c>
      <c r="J45" s="283">
        <v>0</v>
      </c>
      <c r="K45" s="283">
        <v>97.07</v>
      </c>
      <c r="L45" s="283">
        <v>97.82</v>
      </c>
      <c r="M45" s="283">
        <v>99.28</v>
      </c>
      <c r="N45" s="283">
        <v>98.56</v>
      </c>
      <c r="O45" s="44">
        <v>0.023</v>
      </c>
      <c r="P45" s="36">
        <v>0.0267</v>
      </c>
      <c r="Q45" s="36">
        <v>0.0248</v>
      </c>
      <c r="R45" s="282">
        <v>0.01</v>
      </c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0"/>
    </row>
    <row r="46" spans="1:256" ht="12.75">
      <c r="A46" s="33" t="s">
        <v>61</v>
      </c>
      <c r="B46" s="34">
        <v>42326</v>
      </c>
      <c r="C46" s="34">
        <v>45769</v>
      </c>
      <c r="D46" s="35"/>
      <c r="E46" s="282">
        <v>70000000</v>
      </c>
      <c r="F46" s="295">
        <v>109600000</v>
      </c>
      <c r="G46" s="282">
        <v>70000000</v>
      </c>
      <c r="H46" s="283">
        <v>68692500</v>
      </c>
      <c r="I46" s="283">
        <v>1426500</v>
      </c>
      <c r="J46" s="283">
        <v>0</v>
      </c>
      <c r="K46" s="283">
        <v>97.54</v>
      </c>
      <c r="L46" s="283">
        <v>97.51</v>
      </c>
      <c r="M46" s="283">
        <v>98.49</v>
      </c>
      <c r="N46" s="283">
        <v>97.96</v>
      </c>
      <c r="O46" s="44">
        <v>0.023</v>
      </c>
      <c r="P46" s="36">
        <v>0.0261</v>
      </c>
      <c r="Q46" s="36">
        <v>0.0256</v>
      </c>
      <c r="R46" s="282">
        <v>0.01</v>
      </c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</row>
    <row r="47" spans="1:256" ht="12.75">
      <c r="A47" s="82" t="s">
        <v>62</v>
      </c>
      <c r="B47" s="37">
        <v>42347</v>
      </c>
      <c r="C47" s="34">
        <v>45769</v>
      </c>
      <c r="D47" s="38"/>
      <c r="E47" s="296">
        <v>65000000</v>
      </c>
      <c r="F47" s="297">
        <v>105650000</v>
      </c>
      <c r="G47" s="296">
        <v>65000000</v>
      </c>
      <c r="H47" s="298">
        <v>65063370</v>
      </c>
      <c r="I47" s="298">
        <v>162050</v>
      </c>
      <c r="J47" s="298">
        <v>30420</v>
      </c>
      <c r="K47" s="298">
        <v>99</v>
      </c>
      <c r="L47" s="298">
        <v>98.76</v>
      </c>
      <c r="M47" s="298">
        <v>100.19</v>
      </c>
      <c r="N47" s="298">
        <v>99.8</v>
      </c>
      <c r="O47" s="44">
        <v>0.023</v>
      </c>
      <c r="P47" s="39">
        <v>0.0243</v>
      </c>
      <c r="Q47" s="39">
        <v>0.0234</v>
      </c>
      <c r="R47" s="296">
        <v>0.01</v>
      </c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0"/>
    </row>
    <row r="48" spans="1:256" ht="12.75">
      <c r="A48" s="101" t="s">
        <v>73</v>
      </c>
      <c r="B48" s="102"/>
      <c r="C48" s="102"/>
      <c r="D48" s="103"/>
      <c r="E48" s="284">
        <f>+E42</f>
        <v>300000000</v>
      </c>
      <c r="F48" s="284">
        <f>+F42</f>
        <v>583316452</v>
      </c>
      <c r="G48" s="284">
        <f>+G42</f>
        <v>235000000</v>
      </c>
      <c r="H48" s="284">
        <f>SUM(H42:H47)</f>
        <v>234818218.17000002</v>
      </c>
      <c r="I48" s="284">
        <f>SUM(I42:I47)</f>
        <v>2307936.84</v>
      </c>
      <c r="J48" s="284">
        <f>SUM(J42:J47)</f>
        <v>1242155</v>
      </c>
      <c r="K48" s="108"/>
      <c r="L48" s="109"/>
      <c r="M48" s="109"/>
      <c r="N48" s="98"/>
      <c r="O48" s="102"/>
      <c r="P48" s="99"/>
      <c r="Q48" s="102"/>
      <c r="R48" s="285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  <c r="FS48" s="137"/>
      <c r="FT48" s="137"/>
      <c r="FU48" s="137"/>
      <c r="FV48" s="137"/>
      <c r="FW48" s="137"/>
      <c r="FX48" s="137"/>
      <c r="FY48" s="137"/>
      <c r="FZ48" s="137"/>
      <c r="GA48" s="137"/>
      <c r="GB48" s="137"/>
      <c r="GC48" s="137"/>
      <c r="GD48" s="137"/>
      <c r="GE48" s="137"/>
      <c r="GF48" s="137"/>
      <c r="GG48" s="137"/>
      <c r="GH48" s="137"/>
      <c r="GI48" s="137"/>
      <c r="GJ48" s="137"/>
      <c r="GK48" s="137"/>
      <c r="GL48" s="137"/>
      <c r="GM48" s="137"/>
      <c r="GN48" s="137"/>
      <c r="GO48" s="137"/>
      <c r="GP48" s="137"/>
      <c r="GQ48" s="137"/>
      <c r="GR48" s="137"/>
      <c r="GS48" s="137"/>
      <c r="GT48" s="137"/>
      <c r="GU48" s="137"/>
      <c r="GV48" s="137"/>
      <c r="GW48" s="137"/>
      <c r="GX48" s="137"/>
      <c r="GY48" s="137"/>
      <c r="GZ48" s="137"/>
      <c r="HA48" s="137"/>
      <c r="HB48" s="137"/>
      <c r="HC48" s="137"/>
      <c r="HD48" s="137"/>
      <c r="HE48" s="137"/>
      <c r="HF48" s="137"/>
      <c r="HG48" s="137"/>
      <c r="HH48" s="137"/>
      <c r="HI48" s="137"/>
      <c r="HJ48" s="137"/>
      <c r="HK48" s="137"/>
      <c r="HL48" s="137"/>
      <c r="HM48" s="137"/>
      <c r="HN48" s="137"/>
      <c r="HO48" s="137"/>
      <c r="HP48" s="137"/>
      <c r="HQ48" s="137"/>
      <c r="HR48" s="137"/>
      <c r="HS48" s="137"/>
      <c r="HT48" s="137"/>
      <c r="HU48" s="137"/>
      <c r="HV48" s="137"/>
      <c r="HW48" s="137"/>
      <c r="HX48" s="137"/>
      <c r="HY48" s="137"/>
      <c r="HZ48" s="137"/>
      <c r="IA48" s="137"/>
      <c r="IB48" s="137"/>
      <c r="IC48" s="137"/>
      <c r="ID48" s="137"/>
      <c r="IE48" s="137"/>
      <c r="IF48" s="137"/>
      <c r="IG48" s="137"/>
      <c r="IH48" s="137"/>
      <c r="II48" s="137"/>
      <c r="IJ48" s="137"/>
      <c r="IK48" s="137"/>
      <c r="IL48" s="137"/>
      <c r="IM48" s="137"/>
      <c r="IN48" s="137"/>
      <c r="IO48" s="137"/>
      <c r="IP48" s="137"/>
      <c r="IQ48" s="137"/>
      <c r="IR48" s="137"/>
      <c r="IS48" s="137"/>
      <c r="IT48" s="137"/>
      <c r="IU48" s="137"/>
      <c r="IV48" s="137"/>
    </row>
    <row r="49" spans="1:256" ht="12.75">
      <c r="A49" s="48" t="s">
        <v>116</v>
      </c>
      <c r="B49" s="26"/>
      <c r="C49" s="26"/>
      <c r="D49" s="26"/>
      <c r="E49" s="288"/>
      <c r="F49" s="288"/>
      <c r="G49" s="288"/>
      <c r="H49" s="288"/>
      <c r="I49" s="288"/>
      <c r="J49" s="288"/>
      <c r="K49" s="53"/>
      <c r="L49" s="53"/>
      <c r="M49" s="53"/>
      <c r="N49" s="53"/>
      <c r="O49" s="110"/>
      <c r="P49" s="26"/>
      <c r="Q49" s="26"/>
      <c r="R49" s="289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137"/>
      <c r="GE49" s="137"/>
      <c r="GF49" s="137"/>
      <c r="GG49" s="137"/>
      <c r="GH49" s="137"/>
      <c r="GI49" s="137"/>
      <c r="GJ49" s="137"/>
      <c r="GK49" s="137"/>
      <c r="GL49" s="137"/>
      <c r="GM49" s="137"/>
      <c r="GN49" s="137"/>
      <c r="GO49" s="137"/>
      <c r="GP49" s="137"/>
      <c r="GQ49" s="137"/>
      <c r="GR49" s="137"/>
      <c r="GS49" s="137"/>
      <c r="GT49" s="137"/>
      <c r="GU49" s="137"/>
      <c r="GV49" s="137"/>
      <c r="GW49" s="137"/>
      <c r="GX49" s="137"/>
      <c r="GY49" s="137"/>
      <c r="GZ49" s="137"/>
      <c r="HA49" s="137"/>
      <c r="HB49" s="137"/>
      <c r="HC49" s="137"/>
      <c r="HD49" s="137"/>
      <c r="HE49" s="137"/>
      <c r="HF49" s="137"/>
      <c r="HG49" s="137"/>
      <c r="HH49" s="137"/>
      <c r="HI49" s="137"/>
      <c r="HJ49" s="137"/>
      <c r="HK49" s="137"/>
      <c r="HL49" s="137"/>
      <c r="HM49" s="137"/>
      <c r="HN49" s="137"/>
      <c r="HO49" s="137"/>
      <c r="HP49" s="137"/>
      <c r="HQ49" s="137"/>
      <c r="HR49" s="137"/>
      <c r="HS49" s="137"/>
      <c r="HT49" s="137"/>
      <c r="HU49" s="137"/>
      <c r="HV49" s="137"/>
      <c r="HW49" s="137"/>
      <c r="HX49" s="137"/>
      <c r="HY49" s="137"/>
      <c r="HZ49" s="137"/>
      <c r="IA49" s="137"/>
      <c r="IB49" s="137"/>
      <c r="IC49" s="137"/>
      <c r="ID49" s="137"/>
      <c r="IE49" s="137"/>
      <c r="IF49" s="137"/>
      <c r="IG49" s="137"/>
      <c r="IH49" s="137"/>
      <c r="II49" s="137"/>
      <c r="IJ49" s="137"/>
      <c r="IK49" s="137"/>
      <c r="IL49" s="137"/>
      <c r="IM49" s="137"/>
      <c r="IN49" s="137"/>
      <c r="IO49" s="137"/>
      <c r="IP49" s="137"/>
      <c r="IQ49" s="137"/>
      <c r="IR49" s="137"/>
      <c r="IS49" s="137"/>
      <c r="IT49" s="137"/>
      <c r="IU49" s="137"/>
      <c r="IV49" s="137"/>
    </row>
    <row r="50" spans="1:256" ht="12.75">
      <c r="A50" s="162" t="s">
        <v>215</v>
      </c>
      <c r="B50" s="163"/>
      <c r="C50" s="163"/>
      <c r="D50" s="163"/>
      <c r="E50" s="164"/>
      <c r="F50" s="165"/>
      <c r="G50" s="136"/>
      <c r="H50" s="136"/>
      <c r="I50" s="136"/>
      <c r="J50" s="166"/>
      <c r="K50" s="136"/>
      <c r="L50" s="136"/>
      <c r="M50" s="136"/>
      <c r="N50" s="136"/>
      <c r="O50" s="136"/>
      <c r="P50" s="52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ht="12.75">
      <c r="A51" s="162" t="s">
        <v>131</v>
      </c>
      <c r="B51" s="163"/>
      <c r="C51" s="163"/>
      <c r="D51" s="163"/>
      <c r="E51" s="164"/>
      <c r="F51" s="165"/>
      <c r="G51" s="136"/>
      <c r="H51" s="136"/>
      <c r="I51" s="136"/>
      <c r="J51" s="166"/>
      <c r="K51" s="136"/>
      <c r="L51" s="136"/>
      <c r="M51" s="136"/>
      <c r="N51" s="136"/>
      <c r="O51" s="136"/>
      <c r="P51" s="52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256" ht="12.75" customHeight="1">
      <c r="A52" s="162"/>
      <c r="B52" s="163"/>
      <c r="C52" s="163"/>
      <c r="D52" s="163"/>
      <c r="E52" s="164"/>
      <c r="F52" s="165"/>
      <c r="G52" s="136"/>
      <c r="H52" s="136"/>
      <c r="I52" s="136"/>
      <c r="J52" s="166"/>
      <c r="K52" s="136"/>
      <c r="L52" s="136"/>
      <c r="M52" s="136"/>
      <c r="N52" s="136"/>
      <c r="O52" s="136"/>
      <c r="P52" s="52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</row>
    <row r="53" spans="1:256" ht="12.75">
      <c r="A53" s="162"/>
      <c r="B53" s="163"/>
      <c r="C53" s="163"/>
      <c r="D53" s="163"/>
      <c r="E53" s="164"/>
      <c r="F53" s="165"/>
      <c r="G53" s="136"/>
      <c r="H53" s="136"/>
      <c r="I53" s="136"/>
      <c r="J53" s="166"/>
      <c r="K53" s="136"/>
      <c r="L53" s="136"/>
      <c r="M53" s="136"/>
      <c r="N53" s="136"/>
      <c r="O53" s="136"/>
      <c r="P53" s="52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</row>
    <row r="54" spans="1:256" ht="12.75" customHeight="1">
      <c r="A54" s="162"/>
      <c r="B54" s="163"/>
      <c r="C54" s="163"/>
      <c r="D54" s="163"/>
      <c r="E54" s="164"/>
      <c r="F54" s="165"/>
      <c r="G54" s="136"/>
      <c r="H54" s="136"/>
      <c r="I54" s="136"/>
      <c r="J54" s="166"/>
      <c r="K54" s="136"/>
      <c r="L54" s="136"/>
      <c r="M54" s="136"/>
      <c r="N54" s="136"/>
      <c r="O54" s="136"/>
      <c r="P54" s="52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</row>
    <row r="55" spans="1:256" ht="12.75" customHeight="1">
      <c r="A55" s="162"/>
      <c r="B55" s="163"/>
      <c r="C55" s="163"/>
      <c r="D55" s="163"/>
      <c r="E55" s="164"/>
      <c r="F55" s="165"/>
      <c r="G55" s="136"/>
      <c r="H55" s="136"/>
      <c r="I55" s="136"/>
      <c r="J55" s="166"/>
      <c r="K55" s="136"/>
      <c r="L55" s="136"/>
      <c r="M55" s="136"/>
      <c r="N55" s="136"/>
      <c r="O55" s="136"/>
      <c r="P55" s="52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</row>
    <row r="56" spans="1:256" ht="12.75">
      <c r="A56" s="51"/>
      <c r="B56" s="27"/>
      <c r="C56" s="27"/>
      <c r="D56" s="27"/>
      <c r="E56" s="96"/>
      <c r="F56" s="49"/>
      <c r="G56" s="40"/>
      <c r="H56" s="40"/>
      <c r="I56" s="40"/>
      <c r="J56" s="50"/>
      <c r="K56" s="40"/>
      <c r="L56" s="40"/>
      <c r="M56" s="40"/>
      <c r="N56" s="40"/>
      <c r="P56" s="52"/>
      <c r="Q56" s="40"/>
      <c r="R56" s="4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0"/>
      <c r="GF56" s="90"/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0"/>
      <c r="GZ56" s="90"/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0"/>
      <c r="HT56" s="90"/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0"/>
      <c r="IN56" s="90"/>
      <c r="IO56" s="90"/>
      <c r="IP56" s="90"/>
      <c r="IQ56" s="90"/>
      <c r="IR56" s="90"/>
      <c r="IS56" s="90"/>
      <c r="IT56" s="90"/>
      <c r="IU56" s="90"/>
      <c r="IV56" s="90"/>
    </row>
    <row r="57" spans="1:256" ht="12.75" customHeight="1">
      <c r="A57" s="381" t="s">
        <v>55</v>
      </c>
      <c r="B57" s="381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90"/>
      <c r="GE57" s="90"/>
      <c r="GF57" s="90"/>
      <c r="GG57" s="90"/>
      <c r="GH57" s="90"/>
      <c r="GI57" s="90"/>
      <c r="GJ57" s="90"/>
      <c r="GK57" s="90"/>
      <c r="GL57" s="90"/>
      <c r="GM57" s="90"/>
      <c r="GN57" s="90"/>
      <c r="GO57" s="90"/>
      <c r="GP57" s="90"/>
      <c r="GQ57" s="90"/>
      <c r="GR57" s="90"/>
      <c r="GS57" s="90"/>
      <c r="GT57" s="90"/>
      <c r="GU57" s="90"/>
      <c r="GV57" s="90"/>
      <c r="GW57" s="90"/>
      <c r="GX57" s="90"/>
      <c r="GY57" s="90"/>
      <c r="GZ57" s="90"/>
      <c r="HA57" s="90"/>
      <c r="HB57" s="90"/>
      <c r="HC57" s="90"/>
      <c r="HD57" s="90"/>
      <c r="HE57" s="90"/>
      <c r="HF57" s="90"/>
      <c r="HG57" s="90"/>
      <c r="HH57" s="90"/>
      <c r="HI57" s="90"/>
      <c r="HJ57" s="90"/>
      <c r="HK57" s="90"/>
      <c r="HL57" s="90"/>
      <c r="HM57" s="90"/>
      <c r="HN57" s="90"/>
      <c r="HO57" s="90"/>
      <c r="HP57" s="90"/>
      <c r="HQ57" s="90"/>
      <c r="HR57" s="90"/>
      <c r="HS57" s="90"/>
      <c r="HT57" s="90"/>
      <c r="HU57" s="90"/>
      <c r="HV57" s="90"/>
      <c r="HW57" s="90"/>
      <c r="HX57" s="90"/>
      <c r="HY57" s="90"/>
      <c r="HZ57" s="90"/>
      <c r="IA57" s="90"/>
      <c r="IB57" s="90"/>
      <c r="IC57" s="90"/>
      <c r="ID57" s="90"/>
      <c r="IE57" s="90"/>
      <c r="IF57" s="90"/>
      <c r="IG57" s="90"/>
      <c r="IH57" s="90"/>
      <c r="II57" s="90"/>
      <c r="IJ57" s="90"/>
      <c r="IK57" s="90"/>
      <c r="IL57" s="90"/>
      <c r="IM57" s="90"/>
      <c r="IN57" s="90"/>
      <c r="IO57" s="90"/>
      <c r="IP57" s="90"/>
      <c r="IQ57" s="90"/>
      <c r="IR57" s="90"/>
      <c r="IS57" s="90"/>
      <c r="IT57" s="90"/>
      <c r="IU57" s="90"/>
      <c r="IV57" s="90"/>
    </row>
    <row r="58" spans="1:256" ht="12.75">
      <c r="A58" s="382" t="s">
        <v>327</v>
      </c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256" ht="12.75">
      <c r="A59" s="134" t="s">
        <v>56</v>
      </c>
      <c r="B59" s="229"/>
      <c r="C59" s="135"/>
      <c r="D59" s="135"/>
      <c r="E59" s="135"/>
      <c r="F59" s="277"/>
      <c r="G59" s="278"/>
      <c r="H59" s="278"/>
      <c r="I59" s="279"/>
      <c r="J59" s="138"/>
      <c r="K59" s="135"/>
      <c r="L59" s="135"/>
      <c r="M59" s="135"/>
      <c r="N59" s="90"/>
      <c r="O59" s="90"/>
      <c r="P59" s="90"/>
      <c r="Q59" s="139"/>
      <c r="R59" s="9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</row>
    <row r="60" spans="1:256" ht="12.75">
      <c r="A60" s="376" t="s">
        <v>222</v>
      </c>
      <c r="B60" s="376" t="s">
        <v>223</v>
      </c>
      <c r="C60" s="376" t="s">
        <v>224</v>
      </c>
      <c r="D60" s="376" t="s">
        <v>225</v>
      </c>
      <c r="E60" s="172" t="s">
        <v>57</v>
      </c>
      <c r="F60" s="92"/>
      <c r="G60" s="93"/>
      <c r="H60" s="378" t="s">
        <v>226</v>
      </c>
      <c r="I60" s="378" t="s">
        <v>227</v>
      </c>
      <c r="J60" s="374" t="s">
        <v>228</v>
      </c>
      <c r="K60" s="173" t="s">
        <v>58</v>
      </c>
      <c r="L60" s="174"/>
      <c r="M60" s="174"/>
      <c r="N60" s="175"/>
      <c r="O60" s="376" t="s">
        <v>229</v>
      </c>
      <c r="P60" s="383" t="s">
        <v>230</v>
      </c>
      <c r="Q60" s="384"/>
      <c r="R60" s="376" t="s">
        <v>231</v>
      </c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</row>
    <row r="61" spans="1:256" ht="84">
      <c r="A61" s="385"/>
      <c r="B61" s="385"/>
      <c r="C61" s="385"/>
      <c r="D61" s="385"/>
      <c r="E61" s="184" t="s">
        <v>232</v>
      </c>
      <c r="F61" s="185" t="s">
        <v>233</v>
      </c>
      <c r="G61" s="186" t="s">
        <v>234</v>
      </c>
      <c r="H61" s="386"/>
      <c r="I61" s="386"/>
      <c r="J61" s="387"/>
      <c r="K61" s="228" t="s">
        <v>241</v>
      </c>
      <c r="L61" s="185" t="s">
        <v>236</v>
      </c>
      <c r="M61" s="187" t="s">
        <v>237</v>
      </c>
      <c r="N61" s="185" t="s">
        <v>238</v>
      </c>
      <c r="O61" s="385"/>
      <c r="P61" s="185" t="s">
        <v>239</v>
      </c>
      <c r="Q61" s="185" t="s">
        <v>240</v>
      </c>
      <c r="R61" s="38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</row>
    <row r="62" spans="1:256" ht="12.75">
      <c r="A62" s="28" t="s">
        <v>75</v>
      </c>
      <c r="B62" s="59"/>
      <c r="C62" s="60">
        <v>45116</v>
      </c>
      <c r="D62" s="31">
        <v>3833</v>
      </c>
      <c r="E62" s="299">
        <f>E63+E64+E65+E66+E67+E68+E69+E70</f>
        <v>400000000</v>
      </c>
      <c r="F62" s="299">
        <f>F63+F64+F65+F66+F67+F68+F69+F70</f>
        <v>822729400</v>
      </c>
      <c r="G62" s="299">
        <f>G63+G64+G65+G66+G67+G68+G69+G70</f>
        <v>350000000</v>
      </c>
      <c r="H62" s="61"/>
      <c r="I62" s="300"/>
      <c r="J62" s="62"/>
      <c r="K62" s="301"/>
      <c r="L62" s="301"/>
      <c r="M62" s="301"/>
      <c r="N62" s="301"/>
      <c r="O62" s="63">
        <v>0.04</v>
      </c>
      <c r="P62" s="58"/>
      <c r="Q62" s="58"/>
      <c r="R62" s="30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</row>
    <row r="63" spans="1:256" ht="12.75">
      <c r="A63" s="33" t="s">
        <v>59</v>
      </c>
      <c r="B63" s="34">
        <v>41283</v>
      </c>
      <c r="C63" s="34">
        <v>45116</v>
      </c>
      <c r="D63" s="35"/>
      <c r="E63" s="282">
        <v>50000000</v>
      </c>
      <c r="F63" s="282">
        <v>177139000</v>
      </c>
      <c r="G63" s="282">
        <v>50000000</v>
      </c>
      <c r="H63" s="302">
        <v>52620402.2</v>
      </c>
      <c r="I63" s="282">
        <v>0</v>
      </c>
      <c r="J63" s="111">
        <v>2620402.2</v>
      </c>
      <c r="K63" s="303">
        <v>104.45</v>
      </c>
      <c r="L63" s="303">
        <v>105.08</v>
      </c>
      <c r="M63" s="303">
        <v>105.71</v>
      </c>
      <c r="N63" s="303">
        <v>105.24</v>
      </c>
      <c r="O63" s="44">
        <v>0.04</v>
      </c>
      <c r="P63" s="84">
        <v>0.0352</v>
      </c>
      <c r="Q63" s="84">
        <v>0.0343</v>
      </c>
      <c r="R63" s="303">
        <v>0.03</v>
      </c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40"/>
    </row>
    <row r="64" spans="1:256" ht="12.75">
      <c r="A64" s="33" t="s">
        <v>69</v>
      </c>
      <c r="B64" s="34">
        <v>41311</v>
      </c>
      <c r="C64" s="34">
        <v>45116</v>
      </c>
      <c r="D64" s="35"/>
      <c r="E64" s="282">
        <v>50000000</v>
      </c>
      <c r="F64" s="282">
        <v>105660200</v>
      </c>
      <c r="G64" s="282">
        <v>50000000</v>
      </c>
      <c r="H64" s="302">
        <v>53525310</v>
      </c>
      <c r="I64" s="282">
        <v>0</v>
      </c>
      <c r="J64" s="111">
        <v>3370310</v>
      </c>
      <c r="K64" s="303">
        <v>106.03</v>
      </c>
      <c r="L64" s="303">
        <v>106.4</v>
      </c>
      <c r="M64" s="303">
        <v>107.18</v>
      </c>
      <c r="N64" s="303">
        <v>106.74</v>
      </c>
      <c r="O64" s="44">
        <v>0.04</v>
      </c>
      <c r="P64" s="84">
        <v>0.0334</v>
      </c>
      <c r="Q64" s="84">
        <v>0.0326</v>
      </c>
      <c r="R64" s="303">
        <v>0.01</v>
      </c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</row>
    <row r="65" spans="1:256" ht="12.75">
      <c r="A65" s="33" t="s">
        <v>63</v>
      </c>
      <c r="B65" s="34">
        <v>41346</v>
      </c>
      <c r="C65" s="34">
        <v>45116</v>
      </c>
      <c r="D65" s="35"/>
      <c r="E65" s="282">
        <v>50000000</v>
      </c>
      <c r="F65" s="282">
        <v>100550200</v>
      </c>
      <c r="G65" s="282">
        <v>50000000</v>
      </c>
      <c r="H65" s="302">
        <v>52065859.68</v>
      </c>
      <c r="I65" s="282">
        <v>0</v>
      </c>
      <c r="J65" s="111">
        <v>1720859.68</v>
      </c>
      <c r="K65" s="303">
        <v>102.65</v>
      </c>
      <c r="L65" s="303">
        <v>102.81</v>
      </c>
      <c r="M65" s="303">
        <v>104.3</v>
      </c>
      <c r="N65" s="303">
        <v>103.44</v>
      </c>
      <c r="O65" s="44">
        <v>0.04</v>
      </c>
      <c r="P65" s="84">
        <v>0.0372</v>
      </c>
      <c r="Q65" s="84">
        <v>0.0363</v>
      </c>
      <c r="R65" s="303">
        <v>0.01</v>
      </c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</row>
    <row r="66" spans="1:256" ht="12.75">
      <c r="A66" s="33" t="s">
        <v>61</v>
      </c>
      <c r="B66" s="34">
        <v>41423</v>
      </c>
      <c r="C66" s="34">
        <v>45116</v>
      </c>
      <c r="D66" s="35"/>
      <c r="E66" s="282">
        <v>50000000</v>
      </c>
      <c r="F66" s="282">
        <v>99840000</v>
      </c>
      <c r="G66" s="282">
        <v>50000000</v>
      </c>
      <c r="H66" s="302">
        <v>53288864</v>
      </c>
      <c r="I66" s="282">
        <v>0</v>
      </c>
      <c r="J66" s="111">
        <v>2523864</v>
      </c>
      <c r="K66" s="303">
        <v>104.17</v>
      </c>
      <c r="L66" s="303">
        <v>104.49</v>
      </c>
      <c r="M66" s="303">
        <v>106.41</v>
      </c>
      <c r="N66" s="303">
        <v>105.05</v>
      </c>
      <c r="O66" s="44">
        <v>0.04</v>
      </c>
      <c r="P66" s="84">
        <v>0.0354</v>
      </c>
      <c r="Q66" s="84">
        <v>0.0343</v>
      </c>
      <c r="R66" s="303">
        <v>0.02</v>
      </c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40"/>
    </row>
    <row r="67" spans="1:256" ht="14.25">
      <c r="A67" s="33" t="s">
        <v>88</v>
      </c>
      <c r="B67" s="34">
        <v>41479</v>
      </c>
      <c r="C67" s="34">
        <v>45116</v>
      </c>
      <c r="D67" s="35"/>
      <c r="E67" s="282">
        <v>50000000</v>
      </c>
      <c r="F67" s="282">
        <v>58400000</v>
      </c>
      <c r="G67" s="282">
        <v>0</v>
      </c>
      <c r="H67" s="304" t="s">
        <v>54</v>
      </c>
      <c r="I67" s="305" t="s">
        <v>54</v>
      </c>
      <c r="J67" s="95" t="s">
        <v>54</v>
      </c>
      <c r="K67" s="303">
        <v>100.22</v>
      </c>
      <c r="L67" s="286" t="s">
        <v>54</v>
      </c>
      <c r="M67" s="305" t="s">
        <v>54</v>
      </c>
      <c r="N67" s="286" t="s">
        <v>54</v>
      </c>
      <c r="O67" s="44">
        <v>0.04</v>
      </c>
      <c r="P67" s="84">
        <v>0.0401</v>
      </c>
      <c r="Q67" s="41" t="s">
        <v>54</v>
      </c>
      <c r="R67" s="303">
        <v>0.02</v>
      </c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  <c r="IV67" s="40"/>
    </row>
    <row r="68" spans="1:256" ht="12.75">
      <c r="A68" s="33" t="s">
        <v>64</v>
      </c>
      <c r="B68" s="34">
        <v>41556</v>
      </c>
      <c r="C68" s="34">
        <v>45116</v>
      </c>
      <c r="D68" s="35"/>
      <c r="E68" s="282">
        <v>50000000</v>
      </c>
      <c r="F68" s="282">
        <v>114350000</v>
      </c>
      <c r="G68" s="282">
        <v>50000000</v>
      </c>
      <c r="H68" s="283">
        <v>51505289.99</v>
      </c>
      <c r="I68" s="283">
        <v>0</v>
      </c>
      <c r="J68" s="283">
        <v>1000289.99</v>
      </c>
      <c r="K68" s="303">
        <v>101.36</v>
      </c>
      <c r="L68" s="283">
        <v>101.78</v>
      </c>
      <c r="M68" s="283">
        <v>102.44</v>
      </c>
      <c r="N68" s="283">
        <v>102</v>
      </c>
      <c r="O68" s="44">
        <v>0.04</v>
      </c>
      <c r="P68" s="84">
        <v>0.0387</v>
      </c>
      <c r="Q68" s="36">
        <v>0.0379</v>
      </c>
      <c r="R68" s="303">
        <v>0.03</v>
      </c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40"/>
    </row>
    <row r="69" spans="1:256" ht="12.75">
      <c r="A69" s="33" t="s">
        <v>65</v>
      </c>
      <c r="B69" s="34">
        <v>41598</v>
      </c>
      <c r="C69" s="34">
        <v>45116</v>
      </c>
      <c r="D69" s="35"/>
      <c r="E69" s="282">
        <v>50000000</v>
      </c>
      <c r="F69" s="282">
        <v>86400000</v>
      </c>
      <c r="G69" s="282">
        <v>50000000</v>
      </c>
      <c r="H69" s="283">
        <v>52691085</v>
      </c>
      <c r="I69" s="283">
        <v>0</v>
      </c>
      <c r="J69" s="283">
        <v>1956085</v>
      </c>
      <c r="K69" s="303">
        <v>103.47</v>
      </c>
      <c r="L69" s="283">
        <v>103.58</v>
      </c>
      <c r="M69" s="283">
        <v>104.39</v>
      </c>
      <c r="N69" s="283">
        <v>103.91</v>
      </c>
      <c r="O69" s="44">
        <v>0.04</v>
      </c>
      <c r="P69" s="84">
        <v>0.036</v>
      </c>
      <c r="Q69" s="36">
        <v>0.0355</v>
      </c>
      <c r="R69" s="303">
        <v>0.02</v>
      </c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  <c r="IV69" s="40"/>
    </row>
    <row r="70" spans="1:256" ht="12.75">
      <c r="A70" s="33" t="s">
        <v>71</v>
      </c>
      <c r="B70" s="34">
        <v>41626</v>
      </c>
      <c r="C70" s="34">
        <v>45116</v>
      </c>
      <c r="D70" s="35"/>
      <c r="E70" s="282">
        <v>50000000</v>
      </c>
      <c r="F70" s="282">
        <v>80390000</v>
      </c>
      <c r="G70" s="282">
        <v>50000000</v>
      </c>
      <c r="H70" s="283">
        <v>52780076</v>
      </c>
      <c r="I70" s="283">
        <v>0</v>
      </c>
      <c r="J70" s="283">
        <v>1890076</v>
      </c>
      <c r="K70" s="303">
        <v>103.5</v>
      </c>
      <c r="L70" s="283">
        <v>103.62</v>
      </c>
      <c r="M70" s="283">
        <v>104.11</v>
      </c>
      <c r="N70" s="283">
        <v>103.78</v>
      </c>
      <c r="O70" s="44">
        <v>0.04</v>
      </c>
      <c r="P70" s="84">
        <v>0.0359</v>
      </c>
      <c r="Q70" s="36">
        <v>0.0356</v>
      </c>
      <c r="R70" s="303">
        <v>0.02</v>
      </c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  <c r="IV70" s="40"/>
    </row>
    <row r="71" spans="1:256" ht="12.75">
      <c r="A71" s="28" t="s">
        <v>76</v>
      </c>
      <c r="B71" s="30"/>
      <c r="C71" s="30">
        <v>45488</v>
      </c>
      <c r="D71" s="54">
        <v>3834</v>
      </c>
      <c r="E71" s="290">
        <f>E72+E73+E74+E77+E75+E76+E78</f>
        <v>380000000</v>
      </c>
      <c r="F71" s="290">
        <f>F72+F73+F74+F77+F75+F76+F78</f>
        <v>902040000</v>
      </c>
      <c r="G71" s="290">
        <f>G72+G73+G74+G77+G75+G76+G78</f>
        <v>380000000</v>
      </c>
      <c r="H71" s="292"/>
      <c r="I71" s="292"/>
      <c r="J71" s="292"/>
      <c r="K71" s="301"/>
      <c r="L71" s="306"/>
      <c r="M71" s="306"/>
      <c r="N71" s="306"/>
      <c r="O71" s="63">
        <v>0.04</v>
      </c>
      <c r="P71" s="64"/>
      <c r="Q71" s="32"/>
      <c r="R71" s="301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  <c r="IV71" s="40"/>
    </row>
    <row r="72" spans="1:256" ht="12.75">
      <c r="A72" s="33" t="s">
        <v>59</v>
      </c>
      <c r="B72" s="34">
        <v>41654</v>
      </c>
      <c r="C72" s="34">
        <v>45488</v>
      </c>
      <c r="D72" s="35"/>
      <c r="E72" s="282">
        <v>50000000</v>
      </c>
      <c r="F72" s="282">
        <v>94720000</v>
      </c>
      <c r="G72" s="282">
        <v>50000000</v>
      </c>
      <c r="H72" s="283">
        <v>51280776</v>
      </c>
      <c r="I72" s="283">
        <v>0</v>
      </c>
      <c r="J72" s="283">
        <v>1280776</v>
      </c>
      <c r="K72" s="303">
        <v>102.03</v>
      </c>
      <c r="L72" s="283">
        <v>102.31</v>
      </c>
      <c r="M72" s="283">
        <v>103.03</v>
      </c>
      <c r="N72" s="283">
        <v>102.56</v>
      </c>
      <c r="O72" s="44">
        <v>0.04</v>
      </c>
      <c r="P72" s="84">
        <v>0.0381</v>
      </c>
      <c r="Q72" s="36">
        <v>0.0374</v>
      </c>
      <c r="R72" s="303">
        <v>0.02</v>
      </c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  <c r="IV72" s="40"/>
    </row>
    <row r="73" spans="1:256" ht="12.75">
      <c r="A73" s="33" t="s">
        <v>69</v>
      </c>
      <c r="B73" s="34">
        <v>41710</v>
      </c>
      <c r="C73" s="34">
        <v>45488</v>
      </c>
      <c r="D73" s="35"/>
      <c r="E73" s="282">
        <v>50000000</v>
      </c>
      <c r="F73" s="282">
        <v>180170000</v>
      </c>
      <c r="G73" s="282">
        <v>50000000</v>
      </c>
      <c r="H73" s="283">
        <v>52414234.98</v>
      </c>
      <c r="I73" s="283">
        <v>0</v>
      </c>
      <c r="J73" s="283">
        <v>2109234.97</v>
      </c>
      <c r="K73" s="303">
        <v>103.72</v>
      </c>
      <c r="L73" s="283">
        <v>104.04</v>
      </c>
      <c r="M73" s="283">
        <v>104.46</v>
      </c>
      <c r="N73" s="283">
        <v>104.22</v>
      </c>
      <c r="O73" s="44">
        <v>0.04</v>
      </c>
      <c r="P73" s="84">
        <v>0.036</v>
      </c>
      <c r="Q73" s="36">
        <v>0.0355</v>
      </c>
      <c r="R73" s="303">
        <v>0.04</v>
      </c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  <c r="IV73" s="40"/>
    </row>
    <row r="74" spans="1:256" ht="12.75">
      <c r="A74" s="33" t="s">
        <v>63</v>
      </c>
      <c r="B74" s="34">
        <v>41773</v>
      </c>
      <c r="C74" s="34">
        <v>45488</v>
      </c>
      <c r="D74" s="35"/>
      <c r="E74" s="282">
        <v>50000000</v>
      </c>
      <c r="F74" s="282">
        <v>190865000</v>
      </c>
      <c r="G74" s="282">
        <v>50000000</v>
      </c>
      <c r="H74" s="283">
        <v>54396232.53</v>
      </c>
      <c r="I74" s="283">
        <v>0</v>
      </c>
      <c r="J74" s="283">
        <v>3746232.5</v>
      </c>
      <c r="K74" s="303">
        <v>107.04</v>
      </c>
      <c r="L74" s="283">
        <v>107.35</v>
      </c>
      <c r="M74" s="283">
        <v>107.98</v>
      </c>
      <c r="N74" s="283">
        <v>107.49</v>
      </c>
      <c r="O74" s="44">
        <v>0.04</v>
      </c>
      <c r="P74" s="84">
        <v>0.0322</v>
      </c>
      <c r="Q74" s="36">
        <v>0.0316</v>
      </c>
      <c r="R74" s="303">
        <v>0.05</v>
      </c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  <c r="IV74" s="40"/>
    </row>
    <row r="75" spans="1:256" ht="12.75">
      <c r="A75" s="33" t="s">
        <v>61</v>
      </c>
      <c r="B75" s="34">
        <v>41899</v>
      </c>
      <c r="C75" s="34">
        <v>45488</v>
      </c>
      <c r="D75" s="35"/>
      <c r="E75" s="282">
        <v>60000000</v>
      </c>
      <c r="F75" s="282">
        <v>115750000</v>
      </c>
      <c r="G75" s="282">
        <v>60000000</v>
      </c>
      <c r="H75" s="283">
        <v>65026385</v>
      </c>
      <c r="I75" s="283">
        <v>0</v>
      </c>
      <c r="J75" s="283">
        <v>4606385</v>
      </c>
      <c r="K75" s="303">
        <v>107.22</v>
      </c>
      <c r="L75" s="283">
        <v>107.35</v>
      </c>
      <c r="M75" s="283">
        <v>108.28</v>
      </c>
      <c r="N75" s="283">
        <v>107.68</v>
      </c>
      <c r="O75" s="44">
        <v>0.04</v>
      </c>
      <c r="P75" s="84">
        <v>0.0317</v>
      </c>
      <c r="Q75" s="36">
        <v>0.0312</v>
      </c>
      <c r="R75" s="303">
        <v>0.04</v>
      </c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  <c r="IV75" s="40"/>
    </row>
    <row r="76" spans="1:256" ht="12.75">
      <c r="A76" s="33" t="s">
        <v>62</v>
      </c>
      <c r="B76" s="34">
        <v>41934</v>
      </c>
      <c r="C76" s="34">
        <v>45488</v>
      </c>
      <c r="D76" s="35"/>
      <c r="E76" s="282">
        <v>55000000</v>
      </c>
      <c r="F76" s="282">
        <v>78400000</v>
      </c>
      <c r="G76" s="282">
        <v>55000000</v>
      </c>
      <c r="H76" s="283">
        <v>58003640</v>
      </c>
      <c r="I76" s="283">
        <v>0</v>
      </c>
      <c r="J76" s="283">
        <v>2409640</v>
      </c>
      <c r="K76" s="303">
        <v>103.82</v>
      </c>
      <c r="L76" s="283">
        <v>103.55</v>
      </c>
      <c r="M76" s="283">
        <v>105.78</v>
      </c>
      <c r="N76" s="283">
        <v>104.38</v>
      </c>
      <c r="O76" s="44">
        <v>0.04</v>
      </c>
      <c r="P76" s="84">
        <v>0.0357</v>
      </c>
      <c r="Q76" s="36">
        <v>0.035</v>
      </c>
      <c r="R76" s="303">
        <v>0.03</v>
      </c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  <c r="IV76" s="40"/>
    </row>
    <row r="77" spans="1:256" ht="12.75">
      <c r="A77" s="33" t="s">
        <v>64</v>
      </c>
      <c r="B77" s="34">
        <v>41962</v>
      </c>
      <c r="C77" s="34">
        <v>45488</v>
      </c>
      <c r="D77" s="35"/>
      <c r="E77" s="282">
        <v>60000000</v>
      </c>
      <c r="F77" s="282">
        <v>139615000</v>
      </c>
      <c r="G77" s="282">
        <v>60000000</v>
      </c>
      <c r="H77" s="283">
        <v>62861909</v>
      </c>
      <c r="I77" s="283">
        <v>0</v>
      </c>
      <c r="J77" s="283">
        <v>2027909</v>
      </c>
      <c r="K77" s="303">
        <v>102.85</v>
      </c>
      <c r="L77" s="283">
        <v>103.1</v>
      </c>
      <c r="M77" s="283">
        <v>103.81</v>
      </c>
      <c r="N77" s="283">
        <v>103.38</v>
      </c>
      <c r="O77" s="44">
        <v>0.04</v>
      </c>
      <c r="P77" s="84">
        <v>0.0369</v>
      </c>
      <c r="Q77" s="36">
        <v>0.0362</v>
      </c>
      <c r="R77" s="303">
        <v>0.02</v>
      </c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  <c r="IV77" s="40"/>
    </row>
    <row r="78" spans="1:256" ht="12.75">
      <c r="A78" s="82" t="s">
        <v>65</v>
      </c>
      <c r="B78" s="37">
        <v>41983</v>
      </c>
      <c r="C78" s="34">
        <v>45488</v>
      </c>
      <c r="D78" s="38"/>
      <c r="E78" s="296">
        <v>55000000</v>
      </c>
      <c r="F78" s="296">
        <v>102520000</v>
      </c>
      <c r="G78" s="296">
        <v>55000000</v>
      </c>
      <c r="H78" s="298">
        <v>61033950.01</v>
      </c>
      <c r="I78" s="298">
        <v>0</v>
      </c>
      <c r="J78" s="298">
        <v>5142950</v>
      </c>
      <c r="K78" s="307">
        <v>108.48</v>
      </c>
      <c r="L78" s="298">
        <v>109.22</v>
      </c>
      <c r="M78" s="298">
        <v>109.61</v>
      </c>
      <c r="N78" s="298">
        <v>109.35</v>
      </c>
      <c r="O78" s="44">
        <v>0.04</v>
      </c>
      <c r="P78" s="112">
        <v>0.03</v>
      </c>
      <c r="Q78" s="39">
        <v>0.029</v>
      </c>
      <c r="R78" s="307">
        <v>0.02</v>
      </c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  <c r="IV78" s="40"/>
    </row>
    <row r="79" spans="1:256" ht="12.75">
      <c r="A79" s="28" t="s">
        <v>77</v>
      </c>
      <c r="B79" s="30"/>
      <c r="C79" s="30">
        <v>45852</v>
      </c>
      <c r="D79" s="54">
        <v>3834</v>
      </c>
      <c r="E79" s="290">
        <f>E80</f>
        <v>50000000</v>
      </c>
      <c r="F79" s="290">
        <f>F80</f>
        <v>181030000</v>
      </c>
      <c r="G79" s="290">
        <f>G80</f>
        <v>50000000</v>
      </c>
      <c r="H79" s="292"/>
      <c r="I79" s="292"/>
      <c r="J79" s="292"/>
      <c r="K79" s="301"/>
      <c r="L79" s="306"/>
      <c r="M79" s="306"/>
      <c r="N79" s="306"/>
      <c r="O79" s="63">
        <v>0.031</v>
      </c>
      <c r="P79" s="64"/>
      <c r="Q79" s="32"/>
      <c r="R79" s="301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  <c r="IV79" s="40"/>
    </row>
    <row r="80" spans="1:256" ht="12.75">
      <c r="A80" s="33" t="s">
        <v>59</v>
      </c>
      <c r="B80" s="34">
        <v>42018</v>
      </c>
      <c r="C80" s="34">
        <v>45852</v>
      </c>
      <c r="D80" s="35"/>
      <c r="E80" s="282">
        <v>50000000</v>
      </c>
      <c r="F80" s="282">
        <v>181030000</v>
      </c>
      <c r="G80" s="282">
        <v>50000000</v>
      </c>
      <c r="H80" s="283">
        <v>50121100</v>
      </c>
      <c r="I80" s="283">
        <v>0</v>
      </c>
      <c r="J80" s="283">
        <v>121100</v>
      </c>
      <c r="K80" s="303">
        <v>99.57</v>
      </c>
      <c r="L80" s="283">
        <v>100.12</v>
      </c>
      <c r="M80" s="283">
        <v>100.54</v>
      </c>
      <c r="N80" s="283">
        <v>100.24</v>
      </c>
      <c r="O80" s="44">
        <v>0.031</v>
      </c>
      <c r="P80" s="84">
        <v>0.0317</v>
      </c>
      <c r="Q80" s="36">
        <v>0.0309</v>
      </c>
      <c r="R80" s="303">
        <v>0.01</v>
      </c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  <c r="IV80" s="40"/>
    </row>
    <row r="81" spans="1:256" ht="12.75">
      <c r="A81" s="28" t="s">
        <v>78</v>
      </c>
      <c r="B81" s="30"/>
      <c r="C81" s="30">
        <v>46230</v>
      </c>
      <c r="D81" s="54">
        <v>3834</v>
      </c>
      <c r="E81" s="290">
        <f>E82+E83+E84</f>
        <v>500000000</v>
      </c>
      <c r="F81" s="290">
        <f>F82+F83+F84</f>
        <v>759350000</v>
      </c>
      <c r="G81" s="290">
        <f>G82+G83+G84</f>
        <v>500000000</v>
      </c>
      <c r="H81" s="292"/>
      <c r="I81" s="292"/>
      <c r="J81" s="292"/>
      <c r="K81" s="301"/>
      <c r="L81" s="306"/>
      <c r="M81" s="306"/>
      <c r="N81" s="306"/>
      <c r="O81" s="63">
        <v>0.0225</v>
      </c>
      <c r="P81" s="64"/>
      <c r="Q81" s="32"/>
      <c r="R81" s="30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  <c r="IV81" s="40"/>
    </row>
    <row r="82" spans="1:256" ht="12.75">
      <c r="A82" s="33" t="s">
        <v>59</v>
      </c>
      <c r="B82" s="34">
        <v>42396</v>
      </c>
      <c r="C82" s="34">
        <v>46230</v>
      </c>
      <c r="D82" s="35"/>
      <c r="E82" s="282">
        <v>200000000</v>
      </c>
      <c r="F82" s="282">
        <v>225200000</v>
      </c>
      <c r="G82" s="282">
        <v>200000000</v>
      </c>
      <c r="H82" s="283">
        <v>194187515.01</v>
      </c>
      <c r="I82" s="283">
        <v>5812484.99</v>
      </c>
      <c r="J82" s="283">
        <v>0</v>
      </c>
      <c r="K82" s="303">
        <v>96.92</v>
      </c>
      <c r="L82" s="283">
        <v>95.47</v>
      </c>
      <c r="M82" s="283">
        <v>97.9</v>
      </c>
      <c r="N82" s="283">
        <v>97.09</v>
      </c>
      <c r="O82" s="44">
        <v>0.0225</v>
      </c>
      <c r="P82" s="84">
        <v>0.026</v>
      </c>
      <c r="Q82" s="36">
        <v>0.0258</v>
      </c>
      <c r="R82" s="303">
        <v>0.01</v>
      </c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</row>
    <row r="83" spans="1:256" ht="12.75">
      <c r="A83" s="33" t="s">
        <v>74</v>
      </c>
      <c r="B83" s="34">
        <v>42508</v>
      </c>
      <c r="C83" s="308">
        <v>46230</v>
      </c>
      <c r="D83" s="35"/>
      <c r="E83" s="282">
        <v>100000000</v>
      </c>
      <c r="F83" s="282">
        <v>233100000</v>
      </c>
      <c r="G83" s="282">
        <v>100000000</v>
      </c>
      <c r="H83" s="283">
        <v>99371024.98</v>
      </c>
      <c r="I83" s="283">
        <v>1318975.01</v>
      </c>
      <c r="J83" s="283">
        <v>0</v>
      </c>
      <c r="K83" s="303">
        <v>97.81</v>
      </c>
      <c r="L83" s="283">
        <v>98.2</v>
      </c>
      <c r="M83" s="283">
        <v>99.3</v>
      </c>
      <c r="N83" s="283">
        <v>98.68</v>
      </c>
      <c r="O83" s="44">
        <v>0.0225</v>
      </c>
      <c r="P83" s="84">
        <v>0.0251</v>
      </c>
      <c r="Q83" s="36">
        <v>0.0241</v>
      </c>
      <c r="R83" s="303">
        <v>0</v>
      </c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  <c r="IV83" s="40"/>
    </row>
    <row r="84" spans="1:256" ht="12.75">
      <c r="A84" s="82" t="s">
        <v>70</v>
      </c>
      <c r="B84" s="37">
        <v>44825</v>
      </c>
      <c r="C84" s="37">
        <v>46230</v>
      </c>
      <c r="D84" s="38"/>
      <c r="E84" s="309">
        <v>200000000</v>
      </c>
      <c r="F84" s="296">
        <v>301050000</v>
      </c>
      <c r="G84" s="296">
        <v>200000000</v>
      </c>
      <c r="H84" s="298">
        <v>195366010.9</v>
      </c>
      <c r="I84" s="298">
        <v>5324400</v>
      </c>
      <c r="J84" s="298">
        <v>0</v>
      </c>
      <c r="K84" s="307">
        <v>96.77</v>
      </c>
      <c r="L84" s="298">
        <v>96.22</v>
      </c>
      <c r="M84" s="298">
        <v>98.54</v>
      </c>
      <c r="N84" s="298">
        <v>97.34</v>
      </c>
      <c r="O84" s="45">
        <v>0.0225</v>
      </c>
      <c r="P84" s="112">
        <v>0.0317</v>
      </c>
      <c r="Q84" s="39">
        <v>0.0301</v>
      </c>
      <c r="R84" s="307">
        <v>0</v>
      </c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40"/>
    </row>
    <row r="85" spans="1:256" ht="12.75">
      <c r="A85" s="151" t="s">
        <v>79</v>
      </c>
      <c r="B85" s="65"/>
      <c r="C85" s="66">
        <v>46593</v>
      </c>
      <c r="D85" s="67">
        <v>3833</v>
      </c>
      <c r="E85" s="280">
        <f>E86+E87+E88+E89</f>
        <v>350000000</v>
      </c>
      <c r="F85" s="280">
        <f>F86+F87+F88+F89</f>
        <v>752100000</v>
      </c>
      <c r="G85" s="280">
        <f>G86+G87+G88+G89</f>
        <v>339500000</v>
      </c>
      <c r="H85" s="281"/>
      <c r="I85" s="281"/>
      <c r="J85" s="281"/>
      <c r="K85" s="301"/>
      <c r="L85" s="281"/>
      <c r="M85" s="281"/>
      <c r="N85" s="281"/>
      <c r="O85" s="68">
        <v>0.0195</v>
      </c>
      <c r="P85" s="64"/>
      <c r="Q85" s="69"/>
      <c r="R85" s="301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  <c r="IV85" s="40"/>
    </row>
    <row r="86" spans="1:256" ht="12.75">
      <c r="A86" s="42" t="s">
        <v>59</v>
      </c>
      <c r="B86" s="34">
        <v>42760</v>
      </c>
      <c r="C86" s="113">
        <v>46593</v>
      </c>
      <c r="D86" s="83"/>
      <c r="E86" s="282">
        <v>50000000</v>
      </c>
      <c r="F86" s="282">
        <v>211000000</v>
      </c>
      <c r="G86" s="282">
        <v>50000000</v>
      </c>
      <c r="H86" s="283">
        <v>50918765.01</v>
      </c>
      <c r="I86" s="283">
        <v>0</v>
      </c>
      <c r="J86" s="283">
        <v>918765.01</v>
      </c>
      <c r="K86" s="303">
        <v>101.12</v>
      </c>
      <c r="L86" s="283">
        <v>101.45</v>
      </c>
      <c r="M86" s="283">
        <v>102.39</v>
      </c>
      <c r="N86" s="283">
        <v>101.84</v>
      </c>
      <c r="O86" s="44">
        <v>0.0195</v>
      </c>
      <c r="P86" s="84">
        <v>0.0184</v>
      </c>
      <c r="Q86" s="36">
        <v>0.0176</v>
      </c>
      <c r="R86" s="303">
        <v>0</v>
      </c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0"/>
    </row>
    <row r="87" spans="1:256" ht="12.75">
      <c r="A87" s="42" t="s">
        <v>74</v>
      </c>
      <c r="B87" s="34">
        <v>42816</v>
      </c>
      <c r="C87" s="113">
        <v>46593</v>
      </c>
      <c r="D87" s="83"/>
      <c r="E87" s="282">
        <v>100000000</v>
      </c>
      <c r="F87" s="282">
        <v>192250000</v>
      </c>
      <c r="G87" s="282">
        <v>100000000</v>
      </c>
      <c r="H87" s="283">
        <v>101770134.93</v>
      </c>
      <c r="I87" s="283">
        <v>0</v>
      </c>
      <c r="J87" s="283">
        <v>1470134.96</v>
      </c>
      <c r="K87" s="303">
        <v>101</v>
      </c>
      <c r="L87" s="283">
        <v>101.14</v>
      </c>
      <c r="M87" s="283">
        <v>102.08</v>
      </c>
      <c r="N87" s="283">
        <v>101.47</v>
      </c>
      <c r="O87" s="44">
        <v>0.0195</v>
      </c>
      <c r="P87" s="84">
        <v>0.0185</v>
      </c>
      <c r="Q87" s="36">
        <v>0.018</v>
      </c>
      <c r="R87" s="303">
        <v>0</v>
      </c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  <c r="IV87" s="40"/>
    </row>
    <row r="88" spans="1:256" ht="12.75">
      <c r="A88" s="33" t="s">
        <v>70</v>
      </c>
      <c r="B88" s="34">
        <v>42872</v>
      </c>
      <c r="C88" s="34">
        <v>46593</v>
      </c>
      <c r="D88" s="83"/>
      <c r="E88" s="282">
        <v>100000000</v>
      </c>
      <c r="F88" s="282">
        <v>147100000</v>
      </c>
      <c r="G88" s="282">
        <v>100000000</v>
      </c>
      <c r="H88" s="283">
        <f>101668299.99+600000.01</f>
        <v>102268300</v>
      </c>
      <c r="I88" s="283">
        <v>0</v>
      </c>
      <c r="J88" s="283">
        <v>1668299.99</v>
      </c>
      <c r="K88" s="303">
        <v>101.36</v>
      </c>
      <c r="L88" s="283">
        <v>101.2</v>
      </c>
      <c r="M88" s="283">
        <v>102.21</v>
      </c>
      <c r="N88" s="283">
        <v>101.67</v>
      </c>
      <c r="O88" s="44">
        <v>0.0195</v>
      </c>
      <c r="P88" s="84">
        <v>0.0181</v>
      </c>
      <c r="Q88" s="36">
        <v>0.0178</v>
      </c>
      <c r="R88" s="303">
        <v>0</v>
      </c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40"/>
    </row>
    <row r="89" spans="1:256" ht="12.75">
      <c r="A89" s="82" t="s">
        <v>61</v>
      </c>
      <c r="B89" s="37">
        <v>42935</v>
      </c>
      <c r="C89" s="37">
        <v>46593</v>
      </c>
      <c r="D89" s="83"/>
      <c r="E89" s="282">
        <v>100000000</v>
      </c>
      <c r="F89" s="282">
        <v>201750000</v>
      </c>
      <c r="G89" s="282">
        <v>89500000</v>
      </c>
      <c r="H89" s="283">
        <f>92184974.94+832350</f>
        <v>93017324.94</v>
      </c>
      <c r="I89" s="283">
        <v>0</v>
      </c>
      <c r="J89" s="283">
        <v>2684974.94</v>
      </c>
      <c r="K89" s="303">
        <v>101.67</v>
      </c>
      <c r="L89" s="283">
        <v>102.76</v>
      </c>
      <c r="M89" s="283">
        <v>103.23</v>
      </c>
      <c r="N89" s="283">
        <v>103</v>
      </c>
      <c r="O89" s="44">
        <v>0.0195</v>
      </c>
      <c r="P89" s="84">
        <v>0.0177</v>
      </c>
      <c r="Q89" s="36">
        <v>0.0163</v>
      </c>
      <c r="R89" s="303">
        <v>0</v>
      </c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  <c r="IV89" s="40"/>
    </row>
    <row r="90" spans="1:256" ht="12.75">
      <c r="A90" s="28" t="s">
        <v>117</v>
      </c>
      <c r="B90" s="30"/>
      <c r="C90" s="30">
        <v>47473</v>
      </c>
      <c r="D90" s="54">
        <v>3836</v>
      </c>
      <c r="E90" s="290">
        <f>E91+E92+E95+E93+E94</f>
        <v>1000000000</v>
      </c>
      <c r="F90" s="290">
        <f>F91+F92+F95+F93+F94</f>
        <v>1757430000</v>
      </c>
      <c r="G90" s="290">
        <f>SUM(G92+G91+G95+G93+G94)</f>
        <v>1000000000</v>
      </c>
      <c r="H90" s="292"/>
      <c r="I90" s="292"/>
      <c r="J90" s="292"/>
      <c r="K90" s="301"/>
      <c r="L90" s="306"/>
      <c r="M90" s="306"/>
      <c r="N90" s="306"/>
      <c r="O90" s="63">
        <v>0.005</v>
      </c>
      <c r="P90" s="64"/>
      <c r="Q90" s="32"/>
      <c r="R90" s="30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  <c r="IV90" s="40"/>
    </row>
    <row r="91" spans="1:256" ht="12.75">
      <c r="A91" s="33" t="s">
        <v>59</v>
      </c>
      <c r="B91" s="34">
        <v>43637</v>
      </c>
      <c r="C91" s="34">
        <v>47473</v>
      </c>
      <c r="D91" s="35"/>
      <c r="E91" s="282">
        <v>200000000</v>
      </c>
      <c r="F91" s="282">
        <v>472030000</v>
      </c>
      <c r="G91" s="282">
        <v>200000000</v>
      </c>
      <c r="H91" s="283">
        <v>201883169.96</v>
      </c>
      <c r="I91" s="283">
        <v>0</v>
      </c>
      <c r="J91" s="283">
        <v>1883169.96</v>
      </c>
      <c r="K91" s="303">
        <v>99.6</v>
      </c>
      <c r="L91" s="283">
        <v>100</v>
      </c>
      <c r="M91" s="283">
        <v>101.66</v>
      </c>
      <c r="N91" s="283">
        <v>100.94</v>
      </c>
      <c r="O91" s="44">
        <v>0.005</v>
      </c>
      <c r="P91" s="84">
        <v>0.0054</v>
      </c>
      <c r="Q91" s="36">
        <v>0.0041</v>
      </c>
      <c r="R91" s="303">
        <v>0</v>
      </c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  <c r="IV91" s="40"/>
    </row>
    <row r="92" spans="1:256" ht="12.75">
      <c r="A92" s="33" t="s">
        <v>74</v>
      </c>
      <c r="B92" s="34">
        <v>43677</v>
      </c>
      <c r="C92" s="34">
        <v>47473</v>
      </c>
      <c r="D92" s="35"/>
      <c r="E92" s="282">
        <v>200000000</v>
      </c>
      <c r="F92" s="282">
        <v>305750000</v>
      </c>
      <c r="G92" s="282">
        <v>200000000</v>
      </c>
      <c r="H92" s="283">
        <v>203778820.01</v>
      </c>
      <c r="I92" s="283">
        <v>0</v>
      </c>
      <c r="J92" s="283">
        <v>3678820</v>
      </c>
      <c r="K92" s="303">
        <v>101.29</v>
      </c>
      <c r="L92" s="283">
        <v>100.81</v>
      </c>
      <c r="M92" s="283">
        <v>102.56</v>
      </c>
      <c r="N92" s="283">
        <v>101.84</v>
      </c>
      <c r="O92" s="44">
        <v>0.005</v>
      </c>
      <c r="P92" s="84">
        <v>0.0037</v>
      </c>
      <c r="Q92" s="36">
        <v>0.0032</v>
      </c>
      <c r="R92" s="303">
        <v>0</v>
      </c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  <c r="IV92" s="40"/>
    </row>
    <row r="93" spans="1:256" ht="12.75">
      <c r="A93" s="33" t="s">
        <v>132</v>
      </c>
      <c r="B93" s="34">
        <v>43859</v>
      </c>
      <c r="C93" s="34">
        <v>47473</v>
      </c>
      <c r="D93" s="35"/>
      <c r="E93" s="282">
        <v>200000000</v>
      </c>
      <c r="F93" s="282">
        <v>463150000</v>
      </c>
      <c r="G93" s="282">
        <v>200000000</v>
      </c>
      <c r="H93" s="283">
        <v>207361100</v>
      </c>
      <c r="I93" s="283">
        <v>0</v>
      </c>
      <c r="J93" s="283">
        <v>7261100</v>
      </c>
      <c r="K93" s="303">
        <v>103.03</v>
      </c>
      <c r="L93" s="283">
        <v>103.45</v>
      </c>
      <c r="M93" s="283">
        <v>103.86</v>
      </c>
      <c r="N93" s="283">
        <v>103.63</v>
      </c>
      <c r="O93" s="44">
        <v>0.005</v>
      </c>
      <c r="P93" s="84">
        <v>0.0019</v>
      </c>
      <c r="Q93" s="36">
        <v>0.0013</v>
      </c>
      <c r="R93" s="303">
        <v>0</v>
      </c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  <c r="IV93" s="40"/>
    </row>
    <row r="94" spans="1:256" ht="12.75">
      <c r="A94" s="33" t="s">
        <v>109</v>
      </c>
      <c r="B94" s="34">
        <v>43887</v>
      </c>
      <c r="C94" s="34">
        <v>47473</v>
      </c>
      <c r="D94" s="35"/>
      <c r="E94" s="282">
        <v>200000000</v>
      </c>
      <c r="F94" s="282">
        <v>265800000</v>
      </c>
      <c r="G94" s="282">
        <v>200000000</v>
      </c>
      <c r="H94" s="283">
        <v>207631770.11</v>
      </c>
      <c r="I94" s="283">
        <v>0</v>
      </c>
      <c r="J94" s="283">
        <v>7448710</v>
      </c>
      <c r="K94" s="303">
        <v>103.54</v>
      </c>
      <c r="L94" s="283">
        <v>103.2</v>
      </c>
      <c r="M94" s="283">
        <v>104.4</v>
      </c>
      <c r="N94" s="283">
        <v>103.72</v>
      </c>
      <c r="O94" s="44">
        <v>0.005</v>
      </c>
      <c r="P94" s="84">
        <v>0.0014</v>
      </c>
      <c r="Q94" s="36">
        <v>0.0012</v>
      </c>
      <c r="R94" s="303">
        <v>0</v>
      </c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  <c r="IV94" s="40"/>
    </row>
    <row r="95" spans="1:256" ht="12.75">
      <c r="A95" s="33" t="s">
        <v>62</v>
      </c>
      <c r="B95" s="34">
        <v>43936</v>
      </c>
      <c r="C95" s="34">
        <v>47473</v>
      </c>
      <c r="D95" s="35"/>
      <c r="E95" s="282">
        <v>200000000</v>
      </c>
      <c r="F95" s="282">
        <v>250700000</v>
      </c>
      <c r="G95" s="282">
        <v>200000000</v>
      </c>
      <c r="H95" s="283">
        <v>199402489.89</v>
      </c>
      <c r="I95" s="283">
        <v>1137425</v>
      </c>
      <c r="J95" s="283">
        <v>222975</v>
      </c>
      <c r="K95" s="303">
        <v>98.83</v>
      </c>
      <c r="L95" s="283">
        <v>96.75</v>
      </c>
      <c r="M95" s="283">
        <v>102</v>
      </c>
      <c r="N95" s="283">
        <v>99.54</v>
      </c>
      <c r="O95" s="44">
        <v>0.005</v>
      </c>
      <c r="P95" s="84">
        <v>0.0063</v>
      </c>
      <c r="Q95" s="36">
        <v>0.0055</v>
      </c>
      <c r="R95" s="303">
        <v>0</v>
      </c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  <c r="IV95" s="40"/>
    </row>
    <row r="96" spans="1:256" ht="12.75">
      <c r="A96" s="28" t="s">
        <v>249</v>
      </c>
      <c r="B96" s="30"/>
      <c r="C96" s="30">
        <v>48077</v>
      </c>
      <c r="D96" s="190">
        <v>3833</v>
      </c>
      <c r="E96" s="290">
        <f>E97+E98+E99+E100</f>
        <v>1300000000</v>
      </c>
      <c r="F96" s="290">
        <f>555650000+F98+F99+F100</f>
        <v>1935250000</v>
      </c>
      <c r="G96" s="290">
        <f>+G100+G97+G98+G99</f>
        <v>1100000000</v>
      </c>
      <c r="H96" s="292"/>
      <c r="I96" s="292"/>
      <c r="J96" s="292"/>
      <c r="K96" s="301"/>
      <c r="L96" s="306"/>
      <c r="M96" s="306"/>
      <c r="N96" s="306"/>
      <c r="O96" s="63">
        <v>0.001</v>
      </c>
      <c r="P96" s="64"/>
      <c r="Q96" s="32"/>
      <c r="R96" s="301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  <c r="IV96" s="40"/>
    </row>
    <row r="97" spans="1:256" ht="12.75">
      <c r="A97" s="33" t="s">
        <v>59</v>
      </c>
      <c r="B97" s="34">
        <v>44244</v>
      </c>
      <c r="C97" s="34">
        <v>48077</v>
      </c>
      <c r="D97" s="83"/>
      <c r="E97" s="282">
        <v>300000000</v>
      </c>
      <c r="F97" s="282">
        <v>555650000</v>
      </c>
      <c r="G97" s="282">
        <v>300000000</v>
      </c>
      <c r="H97" s="283">
        <v>298731530</v>
      </c>
      <c r="I97" s="283">
        <v>1311550</v>
      </c>
      <c r="J97" s="283">
        <v>43080</v>
      </c>
      <c r="K97" s="303">
        <v>98.85</v>
      </c>
      <c r="L97" s="283">
        <v>98.86</v>
      </c>
      <c r="M97" s="283">
        <v>100.52</v>
      </c>
      <c r="N97" s="283">
        <v>99.58</v>
      </c>
      <c r="O97" s="44">
        <v>0.001</v>
      </c>
      <c r="P97" s="84">
        <v>0.0021</v>
      </c>
      <c r="Q97" s="36">
        <v>0.0014</v>
      </c>
      <c r="R97" s="303">
        <v>0</v>
      </c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  <c r="IV97" s="40"/>
    </row>
    <row r="98" spans="1:256" ht="13.5">
      <c r="A98" s="33" t="s">
        <v>250</v>
      </c>
      <c r="B98" s="34">
        <v>44265</v>
      </c>
      <c r="C98" s="34">
        <v>48077</v>
      </c>
      <c r="D98" s="83"/>
      <c r="E98" s="282">
        <v>200000000</v>
      </c>
      <c r="F98" s="282">
        <v>353550000</v>
      </c>
      <c r="G98" s="282">
        <v>0</v>
      </c>
      <c r="H98" s="286" t="s">
        <v>251</v>
      </c>
      <c r="I98" s="286" t="s">
        <v>251</v>
      </c>
      <c r="J98" s="286" t="s">
        <v>251</v>
      </c>
      <c r="K98" s="303">
        <v>98.24</v>
      </c>
      <c r="L98" s="286" t="s">
        <v>251</v>
      </c>
      <c r="M98" s="286" t="s">
        <v>251</v>
      </c>
      <c r="N98" s="286" t="s">
        <v>251</v>
      </c>
      <c r="O98" s="44">
        <v>0.001</v>
      </c>
      <c r="P98" s="84">
        <v>0.0027</v>
      </c>
      <c r="Q98" s="286" t="s">
        <v>251</v>
      </c>
      <c r="R98" s="303">
        <v>0</v>
      </c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  <c r="IV98" s="40"/>
    </row>
    <row r="99" spans="1:256" ht="12.75">
      <c r="A99" s="33" t="s">
        <v>132</v>
      </c>
      <c r="B99" s="34">
        <v>44462</v>
      </c>
      <c r="C99" s="34">
        <v>48077</v>
      </c>
      <c r="D99" s="83"/>
      <c r="E99" s="282">
        <v>300000000</v>
      </c>
      <c r="F99" s="282">
        <v>508150000</v>
      </c>
      <c r="G99" s="282">
        <v>300000000</v>
      </c>
      <c r="H99" s="310">
        <v>297096825.97</v>
      </c>
      <c r="I99" s="283">
        <v>2933585</v>
      </c>
      <c r="J99" s="286" t="s">
        <v>251</v>
      </c>
      <c r="K99" s="303">
        <v>98.66</v>
      </c>
      <c r="L99" s="283">
        <v>98.49</v>
      </c>
      <c r="M99" s="283">
        <v>100</v>
      </c>
      <c r="N99" s="283">
        <v>99.02</v>
      </c>
      <c r="O99" s="44">
        <v>0.001</v>
      </c>
      <c r="P99" s="84">
        <v>0.0024</v>
      </c>
      <c r="Q99" s="36">
        <v>0.002</v>
      </c>
      <c r="R99" s="303">
        <v>0</v>
      </c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  <c r="IV99" s="40"/>
    </row>
    <row r="100" spans="1:256" ht="12.75">
      <c r="A100" s="33" t="s">
        <v>109</v>
      </c>
      <c r="B100" s="34">
        <v>44496</v>
      </c>
      <c r="C100" s="34">
        <v>48077</v>
      </c>
      <c r="D100" s="83"/>
      <c r="E100" s="282">
        <v>500000000</v>
      </c>
      <c r="F100" s="282">
        <v>517900000</v>
      </c>
      <c r="G100" s="282">
        <v>500000000</v>
      </c>
      <c r="H100" s="310">
        <v>479456445.14</v>
      </c>
      <c r="I100" s="283">
        <v>20640815</v>
      </c>
      <c r="J100" s="286" t="s">
        <v>251</v>
      </c>
      <c r="K100" s="303">
        <v>95.77</v>
      </c>
      <c r="L100" s="283">
        <v>93.41</v>
      </c>
      <c r="M100" s="283">
        <v>98.07</v>
      </c>
      <c r="N100" s="283">
        <v>95.87</v>
      </c>
      <c r="O100" s="44">
        <v>0.001</v>
      </c>
      <c r="P100" s="84">
        <v>0.0054</v>
      </c>
      <c r="Q100" s="36">
        <v>0.0053</v>
      </c>
      <c r="R100" s="303">
        <v>0</v>
      </c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  <c r="IV100" s="40"/>
    </row>
    <row r="101" spans="1:256" ht="12.75">
      <c r="A101" s="191" t="s">
        <v>80</v>
      </c>
      <c r="B101" s="192"/>
      <c r="C101" s="192"/>
      <c r="D101" s="114"/>
      <c r="E101" s="284">
        <f>E62+E71+E79+E81+E85+E90+E96</f>
        <v>3980000000</v>
      </c>
      <c r="F101" s="284">
        <f>F62+F71+F79+F81+F85+F90+F96</f>
        <v>7109929400</v>
      </c>
      <c r="G101" s="284">
        <f>G62+G71+G79+G81+G85+G90+G96</f>
        <v>3719500000</v>
      </c>
      <c r="H101" s="284">
        <f>SUM(H62:H100)</f>
        <v>3755856341.2400002</v>
      </c>
      <c r="I101" s="284">
        <f>SUM(I62:I100)</f>
        <v>38479235</v>
      </c>
      <c r="J101" s="284">
        <f>SUM(J62:J100)</f>
        <v>63806144.2</v>
      </c>
      <c r="K101" s="98"/>
      <c r="L101" s="98"/>
      <c r="M101" s="98"/>
      <c r="N101" s="98"/>
      <c r="O101" s="99"/>
      <c r="P101" s="99"/>
      <c r="Q101" s="99"/>
      <c r="R101" s="28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  <c r="IV101" s="40"/>
    </row>
    <row r="102" spans="1:256" ht="12.75">
      <c r="A102" s="193" t="s">
        <v>116</v>
      </c>
      <c r="B102" s="194"/>
      <c r="C102" s="194"/>
      <c r="D102" s="194"/>
      <c r="E102" s="311"/>
      <c r="F102" s="311"/>
      <c r="G102" s="311"/>
      <c r="H102" s="311"/>
      <c r="I102" s="311"/>
      <c r="J102" s="311"/>
      <c r="K102" s="195"/>
      <c r="L102" s="195"/>
      <c r="M102" s="195"/>
      <c r="N102" s="195"/>
      <c r="O102" s="196"/>
      <c r="P102" s="196"/>
      <c r="Q102" s="196"/>
      <c r="R102" s="312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8"/>
      <c r="BE102" s="188"/>
      <c r="BF102" s="188"/>
      <c r="BG102" s="188"/>
      <c r="BH102" s="188"/>
      <c r="BI102" s="188"/>
      <c r="BJ102" s="188"/>
      <c r="BK102" s="188"/>
      <c r="BL102" s="188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  <c r="CP102" s="188"/>
      <c r="CQ102" s="188"/>
      <c r="CR102" s="188"/>
      <c r="CS102" s="188"/>
      <c r="CT102" s="188"/>
      <c r="CU102" s="188"/>
      <c r="CV102" s="188"/>
      <c r="CW102" s="188"/>
      <c r="CX102" s="188"/>
      <c r="CY102" s="188"/>
      <c r="CZ102" s="188"/>
      <c r="DA102" s="188"/>
      <c r="DB102" s="188"/>
      <c r="DC102" s="188"/>
      <c r="DD102" s="188"/>
      <c r="DE102" s="188"/>
      <c r="DF102" s="188"/>
      <c r="DG102" s="188"/>
      <c r="DH102" s="188"/>
      <c r="DI102" s="188"/>
      <c r="DJ102" s="188"/>
      <c r="DK102" s="188"/>
      <c r="DL102" s="188"/>
      <c r="DM102" s="188"/>
      <c r="DN102" s="188"/>
      <c r="DO102" s="188"/>
      <c r="DP102" s="188"/>
      <c r="DQ102" s="188"/>
      <c r="DR102" s="188"/>
      <c r="DS102" s="188"/>
      <c r="DT102" s="188"/>
      <c r="DU102" s="188"/>
      <c r="DV102" s="188"/>
      <c r="DW102" s="188"/>
      <c r="DX102" s="188"/>
      <c r="DY102" s="188"/>
      <c r="DZ102" s="188"/>
      <c r="EA102" s="188"/>
      <c r="EB102" s="188"/>
      <c r="EC102" s="188"/>
      <c r="ED102" s="188"/>
      <c r="EE102" s="188"/>
      <c r="EF102" s="188"/>
      <c r="EG102" s="188"/>
      <c r="EH102" s="188"/>
      <c r="EI102" s="188"/>
      <c r="EJ102" s="188"/>
      <c r="EK102" s="188"/>
      <c r="EL102" s="188"/>
      <c r="EM102" s="188"/>
      <c r="EN102" s="188"/>
      <c r="EO102" s="188"/>
      <c r="EP102" s="188"/>
      <c r="EQ102" s="188"/>
      <c r="ER102" s="188"/>
      <c r="ES102" s="188"/>
      <c r="ET102" s="188"/>
      <c r="EU102" s="188"/>
      <c r="EV102" s="188"/>
      <c r="EW102" s="188"/>
      <c r="EX102" s="188"/>
      <c r="EY102" s="188"/>
      <c r="EZ102" s="188"/>
      <c r="FA102" s="188"/>
      <c r="FB102" s="188"/>
      <c r="FC102" s="188"/>
      <c r="FD102" s="188"/>
      <c r="FE102" s="188"/>
      <c r="FF102" s="188"/>
      <c r="FG102" s="188"/>
      <c r="FH102" s="188"/>
      <c r="FI102" s="188"/>
      <c r="FJ102" s="188"/>
      <c r="FK102" s="188"/>
      <c r="FL102" s="188"/>
      <c r="FM102" s="188"/>
      <c r="FN102" s="188"/>
      <c r="FO102" s="188"/>
      <c r="FP102" s="188"/>
      <c r="FQ102" s="188"/>
      <c r="FR102" s="188"/>
      <c r="FS102" s="188"/>
      <c r="FT102" s="188"/>
      <c r="FU102" s="188"/>
      <c r="FV102" s="188"/>
      <c r="FW102" s="188"/>
      <c r="FX102" s="188"/>
      <c r="FY102" s="188"/>
      <c r="FZ102" s="188"/>
      <c r="GA102" s="188"/>
      <c r="GB102" s="188"/>
      <c r="GC102" s="188"/>
      <c r="GD102" s="188"/>
      <c r="GE102" s="188"/>
      <c r="GF102" s="188"/>
      <c r="GG102" s="188"/>
      <c r="GH102" s="188"/>
      <c r="GI102" s="188"/>
      <c r="GJ102" s="188"/>
      <c r="GK102" s="188"/>
      <c r="GL102" s="188"/>
      <c r="GM102" s="188"/>
      <c r="GN102" s="188"/>
      <c r="GO102" s="188"/>
      <c r="GP102" s="188"/>
      <c r="GQ102" s="188"/>
      <c r="GR102" s="188"/>
      <c r="GS102" s="188"/>
      <c r="GT102" s="188"/>
      <c r="GU102" s="188"/>
      <c r="GV102" s="188"/>
      <c r="GW102" s="188"/>
      <c r="GX102" s="188"/>
      <c r="GY102" s="188"/>
      <c r="GZ102" s="188"/>
      <c r="HA102" s="188"/>
      <c r="HB102" s="188"/>
      <c r="HC102" s="188"/>
      <c r="HD102" s="188"/>
      <c r="HE102" s="188"/>
      <c r="HF102" s="188"/>
      <c r="HG102" s="188"/>
      <c r="HH102" s="188"/>
      <c r="HI102" s="188"/>
      <c r="HJ102" s="188"/>
      <c r="HK102" s="188"/>
      <c r="HL102" s="188"/>
      <c r="HM102" s="188"/>
      <c r="HN102" s="188"/>
      <c r="HO102" s="188"/>
      <c r="HP102" s="188"/>
      <c r="HQ102" s="188"/>
      <c r="HR102" s="188"/>
      <c r="HS102" s="188"/>
      <c r="HT102" s="188"/>
      <c r="HU102" s="188"/>
      <c r="HV102" s="188"/>
      <c r="HW102" s="188"/>
      <c r="HX102" s="188"/>
      <c r="HY102" s="188"/>
      <c r="HZ102" s="188"/>
      <c r="IA102" s="188"/>
      <c r="IB102" s="188"/>
      <c r="IC102" s="188"/>
      <c r="ID102" s="188"/>
      <c r="IE102" s="188"/>
      <c r="IF102" s="188"/>
      <c r="IG102" s="188"/>
      <c r="IH102" s="188"/>
      <c r="II102" s="188"/>
      <c r="IJ102" s="188"/>
      <c r="IK102" s="188"/>
      <c r="IL102" s="188"/>
      <c r="IM102" s="188"/>
      <c r="IN102" s="188"/>
      <c r="IO102" s="188"/>
      <c r="IP102" s="188"/>
      <c r="IQ102" s="188"/>
      <c r="IR102" s="188"/>
      <c r="IS102" s="188"/>
      <c r="IT102" s="188"/>
      <c r="IU102" s="188"/>
      <c r="IV102" s="188"/>
    </row>
    <row r="103" spans="1:256" ht="12.75">
      <c r="A103" s="197" t="s">
        <v>252</v>
      </c>
      <c r="B103" s="194"/>
      <c r="C103" s="194"/>
      <c r="D103" s="194"/>
      <c r="E103" s="311"/>
      <c r="F103" s="311"/>
      <c r="G103" s="311"/>
      <c r="H103" s="311"/>
      <c r="I103" s="311"/>
      <c r="J103" s="311"/>
      <c r="K103" s="195"/>
      <c r="L103" s="195"/>
      <c r="M103" s="195"/>
      <c r="N103" s="195"/>
      <c r="O103" s="196"/>
      <c r="P103" s="196"/>
      <c r="Q103" s="196"/>
      <c r="R103" s="312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  <c r="IV103" s="40"/>
    </row>
    <row r="104" spans="1:256" ht="12.75">
      <c r="A104" s="197"/>
      <c r="B104" s="194"/>
      <c r="C104" s="194"/>
      <c r="D104" s="194"/>
      <c r="E104" s="311"/>
      <c r="F104" s="311"/>
      <c r="G104" s="311"/>
      <c r="H104" s="311"/>
      <c r="I104" s="311"/>
      <c r="J104" s="311"/>
      <c r="K104" s="195"/>
      <c r="L104" s="195"/>
      <c r="M104" s="195"/>
      <c r="N104" s="195"/>
      <c r="O104" s="196"/>
      <c r="P104" s="196"/>
      <c r="Q104" s="196"/>
      <c r="R104" s="312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  <c r="IV104" s="40"/>
    </row>
    <row r="105" spans="1:256" ht="12.75">
      <c r="A105" s="197" t="s">
        <v>131</v>
      </c>
      <c r="B105" s="194"/>
      <c r="C105" s="194"/>
      <c r="D105" s="194"/>
      <c r="E105" s="311"/>
      <c r="F105" s="311"/>
      <c r="G105" s="311"/>
      <c r="H105" s="311"/>
      <c r="I105" s="311"/>
      <c r="J105" s="311"/>
      <c r="K105" s="195"/>
      <c r="L105" s="195"/>
      <c r="M105" s="195"/>
      <c r="N105" s="195"/>
      <c r="O105" s="196"/>
      <c r="P105" s="196"/>
      <c r="Q105" s="196"/>
      <c r="R105" s="312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  <c r="IV105" s="40"/>
    </row>
    <row r="106" spans="1:256" ht="12.75">
      <c r="A106" s="197"/>
      <c r="B106" s="194"/>
      <c r="C106" s="194"/>
      <c r="D106" s="194"/>
      <c r="E106" s="311"/>
      <c r="F106" s="311"/>
      <c r="G106" s="311"/>
      <c r="H106" s="311"/>
      <c r="I106" s="311"/>
      <c r="J106" s="311"/>
      <c r="K106" s="195"/>
      <c r="L106" s="195"/>
      <c r="M106" s="195"/>
      <c r="N106" s="195"/>
      <c r="O106" s="196"/>
      <c r="P106" s="196"/>
      <c r="Q106" s="196"/>
      <c r="R106" s="312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  <c r="IV106" s="40"/>
    </row>
    <row r="107" spans="1:256" ht="12.75">
      <c r="A107" s="197"/>
      <c r="B107" s="194"/>
      <c r="C107" s="194"/>
      <c r="D107" s="194"/>
      <c r="E107" s="311"/>
      <c r="F107" s="311"/>
      <c r="G107" s="311"/>
      <c r="H107" s="311"/>
      <c r="I107" s="311"/>
      <c r="J107" s="311"/>
      <c r="K107" s="195"/>
      <c r="L107" s="195"/>
      <c r="M107" s="195"/>
      <c r="N107" s="195"/>
      <c r="O107" s="196"/>
      <c r="P107" s="196"/>
      <c r="Q107" s="196"/>
      <c r="R107" s="312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  <c r="II107" s="40"/>
      <c r="IJ107" s="40"/>
      <c r="IK107" s="40"/>
      <c r="IL107" s="40"/>
      <c r="IM107" s="40"/>
      <c r="IN107" s="40"/>
      <c r="IO107" s="40"/>
      <c r="IP107" s="40"/>
      <c r="IQ107" s="40"/>
      <c r="IR107" s="40"/>
      <c r="IS107" s="40"/>
      <c r="IT107" s="40"/>
      <c r="IU107" s="40"/>
      <c r="IV107" s="40"/>
    </row>
    <row r="108" spans="1:256" ht="12.75">
      <c r="A108" s="197"/>
      <c r="B108" s="194"/>
      <c r="C108" s="194"/>
      <c r="D108" s="194"/>
      <c r="E108" s="311"/>
      <c r="F108" s="311"/>
      <c r="G108" s="311"/>
      <c r="H108" s="311"/>
      <c r="I108" s="311"/>
      <c r="J108" s="311"/>
      <c r="K108" s="195"/>
      <c r="L108" s="195"/>
      <c r="M108" s="195"/>
      <c r="N108" s="195"/>
      <c r="O108" s="196"/>
      <c r="P108" s="196"/>
      <c r="Q108" s="196"/>
      <c r="R108" s="312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  <c r="II108" s="40"/>
      <c r="IJ108" s="40"/>
      <c r="IK108" s="40"/>
      <c r="IL108" s="40"/>
      <c r="IM108" s="40"/>
      <c r="IN108" s="40"/>
      <c r="IO108" s="40"/>
      <c r="IP108" s="40"/>
      <c r="IQ108" s="40"/>
      <c r="IR108" s="40"/>
      <c r="IS108" s="40"/>
      <c r="IT108" s="40"/>
      <c r="IU108" s="40"/>
      <c r="IV108" s="40"/>
    </row>
    <row r="109" spans="1:256" ht="12.75">
      <c r="A109" s="197"/>
      <c r="B109" s="194"/>
      <c r="C109" s="194"/>
      <c r="D109" s="194"/>
      <c r="E109" s="311"/>
      <c r="F109" s="311"/>
      <c r="G109" s="311"/>
      <c r="H109" s="311"/>
      <c r="I109" s="311"/>
      <c r="J109" s="311"/>
      <c r="K109" s="195"/>
      <c r="L109" s="195"/>
      <c r="M109" s="195"/>
      <c r="N109" s="195"/>
      <c r="O109" s="196"/>
      <c r="P109" s="196"/>
      <c r="Q109" s="196"/>
      <c r="R109" s="312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  <c r="IV109" s="40"/>
    </row>
    <row r="110" spans="1:256" ht="12.75">
      <c r="A110" s="197"/>
      <c r="B110" s="194"/>
      <c r="C110" s="194"/>
      <c r="D110" s="194"/>
      <c r="E110" s="311"/>
      <c r="F110" s="311"/>
      <c r="G110" s="311"/>
      <c r="H110" s="311"/>
      <c r="I110" s="311"/>
      <c r="J110" s="311"/>
      <c r="K110" s="195"/>
      <c r="L110" s="195"/>
      <c r="M110" s="195"/>
      <c r="N110" s="195"/>
      <c r="O110" s="196"/>
      <c r="P110" s="196"/>
      <c r="Q110" s="196"/>
      <c r="R110" s="312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  <c r="IV110" s="40"/>
    </row>
    <row r="111" spans="1:256" ht="12.75">
      <c r="A111" s="197"/>
      <c r="B111" s="194"/>
      <c r="C111" s="194"/>
      <c r="D111" s="194"/>
      <c r="E111" s="311"/>
      <c r="F111" s="311"/>
      <c r="G111" s="311"/>
      <c r="H111" s="311"/>
      <c r="I111" s="311"/>
      <c r="J111" s="311"/>
      <c r="K111" s="195"/>
      <c r="L111" s="195"/>
      <c r="M111" s="195"/>
      <c r="N111" s="195"/>
      <c r="O111" s="196"/>
      <c r="P111" s="196"/>
      <c r="Q111" s="196"/>
      <c r="R111" s="312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  <c r="IV111" s="40"/>
    </row>
    <row r="112" spans="1:256" ht="12.75">
      <c r="A112" s="197"/>
      <c r="B112" s="194"/>
      <c r="C112" s="194"/>
      <c r="D112" s="194"/>
      <c r="E112" s="311"/>
      <c r="F112" s="311"/>
      <c r="G112" s="311"/>
      <c r="H112" s="311"/>
      <c r="I112" s="311"/>
      <c r="J112" s="311"/>
      <c r="K112" s="195"/>
      <c r="L112" s="195"/>
      <c r="M112" s="195"/>
      <c r="N112" s="195"/>
      <c r="O112" s="196"/>
      <c r="P112" s="196"/>
      <c r="Q112" s="196"/>
      <c r="R112" s="312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  <c r="IV112" s="40"/>
    </row>
    <row r="113" spans="1:256" ht="12.75">
      <c r="A113" s="197"/>
      <c r="B113" s="194"/>
      <c r="C113" s="194"/>
      <c r="D113" s="194"/>
      <c r="E113" s="311"/>
      <c r="F113" s="311"/>
      <c r="G113" s="311"/>
      <c r="H113" s="311"/>
      <c r="I113" s="311"/>
      <c r="J113" s="311"/>
      <c r="K113" s="195"/>
      <c r="L113" s="195"/>
      <c r="M113" s="195"/>
      <c r="N113" s="195"/>
      <c r="O113" s="196"/>
      <c r="P113" s="196"/>
      <c r="Q113" s="196"/>
      <c r="R113" s="312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  <c r="IV113" s="40"/>
    </row>
    <row r="114" spans="1:256" ht="12.75">
      <c r="A114" s="197"/>
      <c r="B114" s="194"/>
      <c r="C114" s="194"/>
      <c r="D114" s="194"/>
      <c r="E114" s="311"/>
      <c r="F114" s="311"/>
      <c r="G114" s="311"/>
      <c r="H114" s="311"/>
      <c r="I114" s="311"/>
      <c r="J114" s="311"/>
      <c r="K114" s="195"/>
      <c r="L114" s="195"/>
      <c r="M114" s="195"/>
      <c r="N114" s="195"/>
      <c r="O114" s="196"/>
      <c r="P114" s="196"/>
      <c r="Q114" s="196"/>
      <c r="R114" s="312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  <c r="IV114" s="40"/>
    </row>
    <row r="115" spans="1:256" ht="12.75">
      <c r="A115" s="381" t="s">
        <v>55</v>
      </c>
      <c r="B115" s="381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  <c r="IV115" s="40"/>
    </row>
    <row r="116" spans="1:256" ht="12.75" customHeight="1">
      <c r="A116" s="382" t="s">
        <v>327</v>
      </c>
      <c r="B116" s="382"/>
      <c r="C116" s="382"/>
      <c r="D116" s="382"/>
      <c r="E116" s="382"/>
      <c r="F116" s="382"/>
      <c r="G116" s="382"/>
      <c r="H116" s="382"/>
      <c r="I116" s="382"/>
      <c r="J116" s="382"/>
      <c r="K116" s="382"/>
      <c r="L116" s="382"/>
      <c r="M116" s="382"/>
      <c r="N116" s="382"/>
      <c r="O116" s="382"/>
      <c r="P116" s="382"/>
      <c r="Q116" s="382"/>
      <c r="R116" s="382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  <c r="IV116" s="40"/>
    </row>
    <row r="117" spans="1:256" ht="12.75">
      <c r="A117" s="134" t="s">
        <v>56</v>
      </c>
      <c r="B117" s="229"/>
      <c r="C117" s="135"/>
      <c r="D117" s="135"/>
      <c r="E117" s="135"/>
      <c r="F117" s="277"/>
      <c r="G117" s="278"/>
      <c r="H117" s="278"/>
      <c r="I117" s="279"/>
      <c r="J117" s="138"/>
      <c r="K117" s="135"/>
      <c r="L117" s="135"/>
      <c r="M117" s="135"/>
      <c r="N117" s="90"/>
      <c r="O117" s="90"/>
      <c r="P117" s="90"/>
      <c r="Q117" s="139"/>
      <c r="R117" s="9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  <c r="IV117" s="40"/>
    </row>
    <row r="118" spans="1:256" ht="12.75" customHeight="1">
      <c r="A118" s="376" t="s">
        <v>222</v>
      </c>
      <c r="B118" s="376" t="s">
        <v>223</v>
      </c>
      <c r="C118" s="376" t="s">
        <v>224</v>
      </c>
      <c r="D118" s="376" t="s">
        <v>225</v>
      </c>
      <c r="E118" s="172" t="s">
        <v>57</v>
      </c>
      <c r="F118" s="92"/>
      <c r="G118" s="93"/>
      <c r="H118" s="378" t="s">
        <v>226</v>
      </c>
      <c r="I118" s="378" t="s">
        <v>227</v>
      </c>
      <c r="J118" s="374" t="s">
        <v>228</v>
      </c>
      <c r="K118" s="173" t="s">
        <v>58</v>
      </c>
      <c r="L118" s="174"/>
      <c r="M118" s="174"/>
      <c r="N118" s="175"/>
      <c r="O118" s="376" t="s">
        <v>229</v>
      </c>
      <c r="P118" s="383" t="s">
        <v>230</v>
      </c>
      <c r="Q118" s="384"/>
      <c r="R118" s="376" t="s">
        <v>231</v>
      </c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  <c r="IV118" s="40"/>
    </row>
    <row r="119" spans="1:256" ht="12.75" customHeight="1">
      <c r="A119" s="385"/>
      <c r="B119" s="385"/>
      <c r="C119" s="385"/>
      <c r="D119" s="385"/>
      <c r="E119" s="184" t="s">
        <v>232</v>
      </c>
      <c r="F119" s="185" t="s">
        <v>233</v>
      </c>
      <c r="G119" s="186" t="s">
        <v>234</v>
      </c>
      <c r="H119" s="386"/>
      <c r="I119" s="386"/>
      <c r="J119" s="387"/>
      <c r="K119" s="228" t="s">
        <v>241</v>
      </c>
      <c r="L119" s="185" t="s">
        <v>236</v>
      </c>
      <c r="M119" s="187" t="s">
        <v>237</v>
      </c>
      <c r="N119" s="185" t="s">
        <v>238</v>
      </c>
      <c r="O119" s="385"/>
      <c r="P119" s="185" t="s">
        <v>239</v>
      </c>
      <c r="Q119" s="185" t="s">
        <v>240</v>
      </c>
      <c r="R119" s="38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  <c r="IV119" s="40"/>
    </row>
    <row r="120" spans="1:256" ht="12.75">
      <c r="A120" s="28" t="s">
        <v>118</v>
      </c>
      <c r="B120" s="30"/>
      <c r="C120" s="30">
        <v>50942</v>
      </c>
      <c r="D120" s="54">
        <v>7305</v>
      </c>
      <c r="E120" s="290">
        <f>E121+E124+E122+E123</f>
        <v>695000000</v>
      </c>
      <c r="F120" s="290">
        <f>F121+F122+F124+F123</f>
        <v>907461921</v>
      </c>
      <c r="G120" s="290">
        <f>G121+G124+G122+G123</f>
        <v>569780000</v>
      </c>
      <c r="H120" s="292"/>
      <c r="I120" s="292"/>
      <c r="J120" s="292"/>
      <c r="K120" s="301"/>
      <c r="L120" s="306"/>
      <c r="M120" s="306"/>
      <c r="N120" s="306"/>
      <c r="O120" s="63">
        <v>0.015</v>
      </c>
      <c r="P120" s="64"/>
      <c r="Q120" s="32"/>
      <c r="R120" s="301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  <c r="IV120" s="40"/>
    </row>
    <row r="121" spans="1:256" ht="12.75" customHeight="1">
      <c r="A121" s="33" t="s">
        <v>59</v>
      </c>
      <c r="B121" s="34">
        <v>43637</v>
      </c>
      <c r="C121" s="34">
        <v>50942</v>
      </c>
      <c r="D121" s="35"/>
      <c r="E121" s="282">
        <v>200000000</v>
      </c>
      <c r="F121" s="282">
        <v>248281921</v>
      </c>
      <c r="G121" s="282">
        <v>100600000</v>
      </c>
      <c r="H121" s="283">
        <v>99049680</v>
      </c>
      <c r="I121" s="283">
        <v>1550320</v>
      </c>
      <c r="J121" s="283">
        <v>0</v>
      </c>
      <c r="K121" s="303">
        <v>94.1</v>
      </c>
      <c r="L121" s="283">
        <v>96.95</v>
      </c>
      <c r="M121" s="283">
        <v>100</v>
      </c>
      <c r="N121" s="283">
        <v>98.46</v>
      </c>
      <c r="O121" s="44">
        <v>0.015</v>
      </c>
      <c r="P121" s="84">
        <v>0.0186</v>
      </c>
      <c r="Q121" s="36">
        <v>0.016</v>
      </c>
      <c r="R121" s="303">
        <v>0</v>
      </c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  <c r="IV121" s="40"/>
    </row>
    <row r="122" spans="1:256" ht="12.75">
      <c r="A122" s="33" t="s">
        <v>60</v>
      </c>
      <c r="B122" s="34">
        <v>43670</v>
      </c>
      <c r="C122" s="34">
        <v>50942</v>
      </c>
      <c r="D122" s="35"/>
      <c r="E122" s="282">
        <v>200000000</v>
      </c>
      <c r="F122" s="282">
        <v>282730000</v>
      </c>
      <c r="G122" s="282">
        <v>200000000</v>
      </c>
      <c r="H122" s="283">
        <v>199816401</v>
      </c>
      <c r="I122" s="283">
        <v>906699</v>
      </c>
      <c r="J122" s="283">
        <v>443100</v>
      </c>
      <c r="K122" s="303">
        <v>98.08</v>
      </c>
      <c r="L122" s="283">
        <v>97.55</v>
      </c>
      <c r="M122" s="283">
        <v>102.08</v>
      </c>
      <c r="N122" s="283">
        <v>99.77</v>
      </c>
      <c r="O122" s="44">
        <v>0.015</v>
      </c>
      <c r="P122" s="84">
        <v>0.0162</v>
      </c>
      <c r="Q122" s="36">
        <v>0.0152</v>
      </c>
      <c r="R122" s="303">
        <v>0</v>
      </c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  <c r="DG122" s="90"/>
      <c r="DH122" s="90"/>
      <c r="DI122" s="90"/>
      <c r="DJ122" s="90"/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B122" s="90"/>
      <c r="EC122" s="90"/>
      <c r="ED122" s="90"/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  <c r="EX122" s="90"/>
      <c r="EY122" s="90"/>
      <c r="EZ122" s="90"/>
      <c r="FA122" s="90"/>
      <c r="FB122" s="90"/>
      <c r="FC122" s="90"/>
      <c r="FD122" s="90"/>
      <c r="FE122" s="90"/>
      <c r="FF122" s="90"/>
      <c r="FG122" s="90"/>
      <c r="FH122" s="90"/>
      <c r="FI122" s="90"/>
      <c r="FJ122" s="90"/>
      <c r="FK122" s="90"/>
      <c r="FL122" s="90"/>
      <c r="FM122" s="90"/>
      <c r="FN122" s="90"/>
      <c r="FO122" s="90"/>
      <c r="FP122" s="90"/>
      <c r="FQ122" s="90"/>
      <c r="FR122" s="90"/>
      <c r="FS122" s="90"/>
      <c r="FT122" s="90"/>
      <c r="FU122" s="90"/>
      <c r="FV122" s="90"/>
      <c r="FW122" s="90"/>
      <c r="FX122" s="90"/>
      <c r="FY122" s="90"/>
      <c r="FZ122" s="90"/>
      <c r="GA122" s="90"/>
      <c r="GB122" s="90"/>
      <c r="GC122" s="90"/>
      <c r="GD122" s="90"/>
      <c r="GE122" s="90"/>
      <c r="GF122" s="90"/>
      <c r="GG122" s="90"/>
      <c r="GH122" s="90"/>
      <c r="GI122" s="90"/>
      <c r="GJ122" s="90"/>
      <c r="GK122" s="90"/>
      <c r="GL122" s="90"/>
      <c r="GM122" s="90"/>
      <c r="GN122" s="90"/>
      <c r="GO122" s="90"/>
      <c r="GP122" s="90"/>
      <c r="GQ122" s="90"/>
      <c r="GR122" s="90"/>
      <c r="GS122" s="90"/>
      <c r="GT122" s="90"/>
      <c r="GU122" s="90"/>
      <c r="GV122" s="90"/>
      <c r="GW122" s="90"/>
      <c r="GX122" s="90"/>
      <c r="GY122" s="90"/>
      <c r="GZ122" s="90"/>
      <c r="HA122" s="90"/>
      <c r="HB122" s="90"/>
      <c r="HC122" s="90"/>
      <c r="HD122" s="90"/>
      <c r="HE122" s="90"/>
      <c r="HF122" s="90"/>
      <c r="HG122" s="90"/>
      <c r="HH122" s="90"/>
      <c r="HI122" s="90"/>
      <c r="HJ122" s="90"/>
      <c r="HK122" s="90"/>
      <c r="HL122" s="90"/>
      <c r="HM122" s="90"/>
      <c r="HN122" s="90"/>
      <c r="HO122" s="90"/>
      <c r="HP122" s="90"/>
      <c r="HQ122" s="90"/>
      <c r="HR122" s="90"/>
      <c r="HS122" s="90"/>
      <c r="HT122" s="90"/>
      <c r="HU122" s="90"/>
      <c r="HV122" s="90"/>
      <c r="HW122" s="90"/>
      <c r="HX122" s="90"/>
      <c r="HY122" s="90"/>
      <c r="HZ122" s="90"/>
      <c r="IA122" s="90"/>
      <c r="IB122" s="90"/>
      <c r="IC122" s="90"/>
      <c r="ID122" s="90"/>
      <c r="IE122" s="90"/>
      <c r="IF122" s="90"/>
      <c r="IG122" s="90"/>
      <c r="IH122" s="90"/>
      <c r="II122" s="90"/>
      <c r="IJ122" s="90"/>
      <c r="IK122" s="90"/>
      <c r="IL122" s="90"/>
      <c r="IM122" s="90"/>
      <c r="IN122" s="90"/>
      <c r="IO122" s="90"/>
      <c r="IP122" s="90"/>
      <c r="IQ122" s="90"/>
      <c r="IR122" s="90"/>
      <c r="IS122" s="90"/>
      <c r="IT122" s="90"/>
      <c r="IU122" s="90"/>
      <c r="IV122" s="90"/>
    </row>
    <row r="123" spans="1:256" ht="12.75">
      <c r="A123" s="33" t="s">
        <v>63</v>
      </c>
      <c r="B123" s="34">
        <v>43705</v>
      </c>
      <c r="C123" s="34">
        <v>50942</v>
      </c>
      <c r="D123" s="35"/>
      <c r="E123" s="282">
        <v>200000000</v>
      </c>
      <c r="F123" s="282">
        <v>244200000</v>
      </c>
      <c r="G123" s="282">
        <v>200000000</v>
      </c>
      <c r="H123" s="283">
        <v>203314845</v>
      </c>
      <c r="I123" s="283">
        <v>5635</v>
      </c>
      <c r="J123" s="283">
        <v>2760480</v>
      </c>
      <c r="K123" s="303">
        <v>100.54</v>
      </c>
      <c r="L123" s="283">
        <v>98.81</v>
      </c>
      <c r="M123" s="283">
        <v>104.91</v>
      </c>
      <c r="N123" s="283">
        <v>101.38</v>
      </c>
      <c r="O123" s="44">
        <v>0.015</v>
      </c>
      <c r="P123" s="84">
        <v>0.0147</v>
      </c>
      <c r="Q123" s="36">
        <v>0.0142</v>
      </c>
      <c r="R123" s="303">
        <v>0</v>
      </c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  <c r="IV123" s="40"/>
    </row>
    <row r="124" spans="1:256" ht="12.75">
      <c r="A124" s="33" t="s">
        <v>61</v>
      </c>
      <c r="B124" s="56">
        <v>43747</v>
      </c>
      <c r="C124" s="34">
        <v>50942</v>
      </c>
      <c r="D124" s="83"/>
      <c r="E124" s="282">
        <v>95000000</v>
      </c>
      <c r="F124" s="282">
        <v>132250000</v>
      </c>
      <c r="G124" s="282">
        <v>69180000</v>
      </c>
      <c r="H124" s="283">
        <v>71019438</v>
      </c>
      <c r="I124" s="283">
        <v>0</v>
      </c>
      <c r="J124" s="283">
        <v>1528128</v>
      </c>
      <c r="K124" s="303">
        <v>100.86</v>
      </c>
      <c r="L124" s="283">
        <v>101.5</v>
      </c>
      <c r="M124" s="283">
        <v>104.35</v>
      </c>
      <c r="N124" s="283">
        <v>102.21</v>
      </c>
      <c r="O124" s="44">
        <v>0.015</v>
      </c>
      <c r="P124" s="84">
        <v>0.0145</v>
      </c>
      <c r="Q124" s="36">
        <v>0.0138</v>
      </c>
      <c r="R124" s="303">
        <v>0</v>
      </c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  <c r="IV124" s="40"/>
    </row>
    <row r="125" spans="1:256" ht="12.75">
      <c r="A125" s="104" t="s">
        <v>119</v>
      </c>
      <c r="B125" s="97"/>
      <c r="C125" s="97"/>
      <c r="D125" s="114"/>
      <c r="E125" s="284">
        <f>E120</f>
        <v>695000000</v>
      </c>
      <c r="F125" s="284">
        <f>F120</f>
        <v>907461921</v>
      </c>
      <c r="G125" s="284">
        <f>G120</f>
        <v>569780000</v>
      </c>
      <c r="H125" s="284">
        <f>H121+H124+H122+H123</f>
        <v>573200364</v>
      </c>
      <c r="I125" s="284">
        <f>I121+I124+I122+I123</f>
        <v>2462654</v>
      </c>
      <c r="J125" s="284">
        <f>J121+J124+J122+J123</f>
        <v>4731708</v>
      </c>
      <c r="K125" s="98"/>
      <c r="L125" s="98"/>
      <c r="M125" s="98"/>
      <c r="N125" s="98"/>
      <c r="O125" s="99"/>
      <c r="P125" s="99"/>
      <c r="Q125" s="99"/>
      <c r="R125" s="28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  <c r="IV125" s="40"/>
    </row>
    <row r="126" spans="1:256" ht="12.75">
      <c r="A126" s="115" t="s">
        <v>120</v>
      </c>
      <c r="B126" s="70"/>
      <c r="C126" s="70"/>
      <c r="D126" s="70"/>
      <c r="E126" s="313">
        <f aca="true" t="shared" si="1" ref="E126:J126">E125+E101+E48+E40</f>
        <v>6225000000</v>
      </c>
      <c r="F126" s="313">
        <f t="shared" si="1"/>
        <v>10621202773</v>
      </c>
      <c r="G126" s="313">
        <f t="shared" si="1"/>
        <v>5774280000</v>
      </c>
      <c r="H126" s="313">
        <f t="shared" si="1"/>
        <v>5774760049.08</v>
      </c>
      <c r="I126" s="313">
        <f t="shared" si="1"/>
        <v>88534014.34</v>
      </c>
      <c r="J126" s="313">
        <f t="shared" si="1"/>
        <v>75370787.2</v>
      </c>
      <c r="K126" s="116"/>
      <c r="L126" s="116"/>
      <c r="M126" s="116"/>
      <c r="N126" s="81"/>
      <c r="O126" s="47"/>
      <c r="P126" s="71"/>
      <c r="Q126" s="47"/>
      <c r="R126" s="314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  <c r="IV126" s="40"/>
    </row>
    <row r="127" spans="1:256" ht="12.75">
      <c r="A127" s="46" t="s">
        <v>82</v>
      </c>
      <c r="B127" s="47"/>
      <c r="C127" s="47"/>
      <c r="D127" s="47"/>
      <c r="E127" s="313">
        <f aca="true" t="shared" si="2" ref="E127:J127">SUM(+E126+E31)</f>
        <v>10725000000</v>
      </c>
      <c r="F127" s="313">
        <f t="shared" si="2"/>
        <v>17995726773</v>
      </c>
      <c r="G127" s="313">
        <f t="shared" si="2"/>
        <v>10024230000</v>
      </c>
      <c r="H127" s="313">
        <f t="shared" si="2"/>
        <v>9982874087.16</v>
      </c>
      <c r="I127" s="313">
        <f t="shared" si="2"/>
        <v>137905351.54000002</v>
      </c>
      <c r="J127" s="313">
        <f t="shared" si="2"/>
        <v>82900042.2</v>
      </c>
      <c r="K127" s="73" t="s">
        <v>1</v>
      </c>
      <c r="L127" s="73"/>
      <c r="M127" s="73"/>
      <c r="N127" s="74" t="s">
        <v>1</v>
      </c>
      <c r="O127" s="47"/>
      <c r="P127" s="72"/>
      <c r="Q127" s="75"/>
      <c r="R127" s="72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  <c r="II127" s="40"/>
      <c r="IJ127" s="40"/>
      <c r="IK127" s="40"/>
      <c r="IL127" s="40"/>
      <c r="IM127" s="40"/>
      <c r="IN127" s="40"/>
      <c r="IO127" s="40"/>
      <c r="IP127" s="40"/>
      <c r="IQ127" s="40"/>
      <c r="IR127" s="40"/>
      <c r="IS127" s="40"/>
      <c r="IT127" s="40"/>
      <c r="IU127" s="40"/>
      <c r="IV127" s="40"/>
    </row>
    <row r="128" spans="1:256" ht="12.75">
      <c r="A128" s="48" t="s">
        <v>116</v>
      </c>
      <c r="B128" s="27"/>
      <c r="C128" s="27"/>
      <c r="D128" s="27"/>
      <c r="E128" s="27"/>
      <c r="F128" s="49"/>
      <c r="G128" s="40"/>
      <c r="H128" s="40"/>
      <c r="I128" s="40"/>
      <c r="J128" s="50"/>
      <c r="K128" s="40"/>
      <c r="L128" s="40"/>
      <c r="M128" s="40"/>
      <c r="N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  <c r="II128" s="40"/>
      <c r="IJ128" s="40"/>
      <c r="IK128" s="40"/>
      <c r="IL128" s="40"/>
      <c r="IM128" s="40"/>
      <c r="IN128" s="40"/>
      <c r="IO128" s="40"/>
      <c r="IP128" s="40"/>
      <c r="IQ128" s="40"/>
      <c r="IR128" s="40"/>
      <c r="IS128" s="40"/>
      <c r="IT128" s="40"/>
      <c r="IU128" s="40"/>
      <c r="IV128" s="40"/>
    </row>
    <row r="129" spans="1:256" ht="12.75">
      <c r="A129" s="48"/>
      <c r="B129" s="27"/>
      <c r="C129" s="27"/>
      <c r="D129" s="27"/>
      <c r="E129" s="27"/>
      <c r="F129" s="49"/>
      <c r="G129" s="40"/>
      <c r="H129" s="40"/>
      <c r="I129" s="40"/>
      <c r="J129" s="50"/>
      <c r="K129" s="40"/>
      <c r="L129" s="40"/>
      <c r="M129" s="40"/>
      <c r="N129" s="40"/>
      <c r="P129" s="40"/>
      <c r="Q129" s="40"/>
      <c r="R129" s="40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7"/>
      <c r="BX129" s="137"/>
      <c r="BY129" s="137"/>
      <c r="BZ129" s="137"/>
      <c r="CA129" s="137"/>
      <c r="CB129" s="137"/>
      <c r="CC129" s="137"/>
      <c r="CD129" s="137"/>
      <c r="CE129" s="137"/>
      <c r="CF129" s="137"/>
      <c r="CG129" s="137"/>
      <c r="CH129" s="137"/>
      <c r="CI129" s="137"/>
      <c r="CJ129" s="137"/>
      <c r="CK129" s="137"/>
      <c r="CL129" s="137"/>
      <c r="CM129" s="137"/>
      <c r="CN129" s="137"/>
      <c r="CO129" s="137"/>
      <c r="CP129" s="137"/>
      <c r="CQ129" s="137"/>
      <c r="CR129" s="137"/>
      <c r="CS129" s="137"/>
      <c r="CT129" s="137"/>
      <c r="CU129" s="137"/>
      <c r="CV129" s="137"/>
      <c r="CW129" s="137"/>
      <c r="CX129" s="137"/>
      <c r="CY129" s="137"/>
      <c r="CZ129" s="137"/>
      <c r="DA129" s="137"/>
      <c r="DB129" s="137"/>
      <c r="DC129" s="137"/>
      <c r="DD129" s="137"/>
      <c r="DE129" s="137"/>
      <c r="DF129" s="137"/>
      <c r="DG129" s="137"/>
      <c r="DH129" s="137"/>
      <c r="DI129" s="137"/>
      <c r="DJ129" s="137"/>
      <c r="DK129" s="137"/>
      <c r="DL129" s="137"/>
      <c r="DM129" s="137"/>
      <c r="DN129" s="137"/>
      <c r="DO129" s="137"/>
      <c r="DP129" s="137"/>
      <c r="DQ129" s="137"/>
      <c r="DR129" s="137"/>
      <c r="DS129" s="137"/>
      <c r="DT129" s="137"/>
      <c r="DU129" s="137"/>
      <c r="DV129" s="137"/>
      <c r="DW129" s="137"/>
      <c r="DX129" s="137"/>
      <c r="DY129" s="137"/>
      <c r="DZ129" s="137"/>
      <c r="EA129" s="137"/>
      <c r="EB129" s="137"/>
      <c r="EC129" s="137"/>
      <c r="ED129" s="137"/>
      <c r="EE129" s="137"/>
      <c r="EF129" s="137"/>
      <c r="EG129" s="137"/>
      <c r="EH129" s="137"/>
      <c r="EI129" s="137"/>
      <c r="EJ129" s="137"/>
      <c r="EK129" s="137"/>
      <c r="EL129" s="137"/>
      <c r="EM129" s="137"/>
      <c r="EN129" s="137"/>
      <c r="EO129" s="137"/>
      <c r="EP129" s="137"/>
      <c r="EQ129" s="137"/>
      <c r="ER129" s="137"/>
      <c r="ES129" s="137"/>
      <c r="ET129" s="137"/>
      <c r="EU129" s="137"/>
      <c r="EV129" s="137"/>
      <c r="EW129" s="137"/>
      <c r="EX129" s="137"/>
      <c r="EY129" s="137"/>
      <c r="EZ129" s="137"/>
      <c r="FA129" s="137"/>
      <c r="FB129" s="137"/>
      <c r="FC129" s="137"/>
      <c r="FD129" s="137"/>
      <c r="FE129" s="137"/>
      <c r="FF129" s="137"/>
      <c r="FG129" s="137"/>
      <c r="FH129" s="137"/>
      <c r="FI129" s="137"/>
      <c r="FJ129" s="137"/>
      <c r="FK129" s="137"/>
      <c r="FL129" s="137"/>
      <c r="FM129" s="137"/>
      <c r="FN129" s="137"/>
      <c r="FO129" s="137"/>
      <c r="FP129" s="137"/>
      <c r="FQ129" s="137"/>
      <c r="FR129" s="137"/>
      <c r="FS129" s="137"/>
      <c r="FT129" s="137"/>
      <c r="FU129" s="137"/>
      <c r="FV129" s="137"/>
      <c r="FW129" s="137"/>
      <c r="FX129" s="137"/>
      <c r="FY129" s="137"/>
      <c r="FZ129" s="137"/>
      <c r="GA129" s="137"/>
      <c r="GB129" s="137"/>
      <c r="GC129" s="137"/>
      <c r="GD129" s="137"/>
      <c r="GE129" s="137"/>
      <c r="GF129" s="137"/>
      <c r="GG129" s="137"/>
      <c r="GH129" s="137"/>
      <c r="GI129" s="137"/>
      <c r="GJ129" s="137"/>
      <c r="GK129" s="137"/>
      <c r="GL129" s="137"/>
      <c r="GM129" s="137"/>
      <c r="GN129" s="137"/>
      <c r="GO129" s="137"/>
      <c r="GP129" s="137"/>
      <c r="GQ129" s="137"/>
      <c r="GR129" s="137"/>
      <c r="GS129" s="137"/>
      <c r="GT129" s="137"/>
      <c r="GU129" s="137"/>
      <c r="GV129" s="137"/>
      <c r="GW129" s="137"/>
      <c r="GX129" s="137"/>
      <c r="GY129" s="137"/>
      <c r="GZ129" s="137"/>
      <c r="HA129" s="137"/>
      <c r="HB129" s="137"/>
      <c r="HC129" s="137"/>
      <c r="HD129" s="137"/>
      <c r="HE129" s="137"/>
      <c r="HF129" s="137"/>
      <c r="HG129" s="137"/>
      <c r="HH129" s="137"/>
      <c r="HI129" s="137"/>
      <c r="HJ129" s="137"/>
      <c r="HK129" s="137"/>
      <c r="HL129" s="137"/>
      <c r="HM129" s="137"/>
      <c r="HN129" s="137"/>
      <c r="HO129" s="137"/>
      <c r="HP129" s="137"/>
      <c r="HQ129" s="137"/>
      <c r="HR129" s="137"/>
      <c r="HS129" s="137"/>
      <c r="HT129" s="137"/>
      <c r="HU129" s="137"/>
      <c r="HV129" s="137"/>
      <c r="HW129" s="137"/>
      <c r="HX129" s="137"/>
      <c r="HY129" s="137"/>
      <c r="HZ129" s="137"/>
      <c r="IA129" s="137"/>
      <c r="IB129" s="137"/>
      <c r="IC129" s="137"/>
      <c r="ID129" s="137"/>
      <c r="IE129" s="137"/>
      <c r="IF129" s="137"/>
      <c r="IG129" s="137"/>
      <c r="IH129" s="137"/>
      <c r="II129" s="137"/>
      <c r="IJ129" s="137"/>
      <c r="IK129" s="137"/>
      <c r="IL129" s="137"/>
      <c r="IM129" s="137"/>
      <c r="IN129" s="137"/>
      <c r="IO129" s="137"/>
      <c r="IP129" s="137"/>
      <c r="IQ129" s="137"/>
      <c r="IR129" s="137"/>
      <c r="IS129" s="137"/>
      <c r="IT129" s="137"/>
      <c r="IU129" s="137"/>
      <c r="IV129" s="137"/>
    </row>
    <row r="130" spans="1:256" ht="12.75">
      <c r="A130" s="51" t="s">
        <v>131</v>
      </c>
      <c r="B130" s="27"/>
      <c r="C130" s="27"/>
      <c r="D130" s="27"/>
      <c r="E130" s="96"/>
      <c r="F130" s="49"/>
      <c r="G130" s="40"/>
      <c r="H130" s="40"/>
      <c r="I130" s="40"/>
      <c r="J130" s="50"/>
      <c r="K130" s="40"/>
      <c r="L130" s="40"/>
      <c r="M130" s="40"/>
      <c r="N130" s="40"/>
      <c r="P130" s="52"/>
      <c r="Q130" s="40"/>
      <c r="R130" s="40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  <c r="BT130" s="137"/>
      <c r="BU130" s="137"/>
      <c r="BV130" s="137"/>
      <c r="BW130" s="137"/>
      <c r="BX130" s="137"/>
      <c r="BY130" s="137"/>
      <c r="BZ130" s="137"/>
      <c r="CA130" s="137"/>
      <c r="CB130" s="137"/>
      <c r="CC130" s="137"/>
      <c r="CD130" s="137"/>
      <c r="CE130" s="137"/>
      <c r="CF130" s="137"/>
      <c r="CG130" s="137"/>
      <c r="CH130" s="137"/>
      <c r="CI130" s="137"/>
      <c r="CJ130" s="137"/>
      <c r="CK130" s="137"/>
      <c r="CL130" s="137"/>
      <c r="CM130" s="137"/>
      <c r="CN130" s="137"/>
      <c r="CO130" s="137"/>
      <c r="CP130" s="137"/>
      <c r="CQ130" s="137"/>
      <c r="CR130" s="137"/>
      <c r="CS130" s="137"/>
      <c r="CT130" s="137"/>
      <c r="CU130" s="137"/>
      <c r="CV130" s="137"/>
      <c r="CW130" s="137"/>
      <c r="CX130" s="137"/>
      <c r="CY130" s="137"/>
      <c r="CZ130" s="137"/>
      <c r="DA130" s="137"/>
      <c r="DB130" s="137"/>
      <c r="DC130" s="137"/>
      <c r="DD130" s="137"/>
      <c r="DE130" s="137"/>
      <c r="DF130" s="137"/>
      <c r="DG130" s="137"/>
      <c r="DH130" s="137"/>
      <c r="DI130" s="137"/>
      <c r="DJ130" s="137"/>
      <c r="DK130" s="137"/>
      <c r="DL130" s="137"/>
      <c r="DM130" s="137"/>
      <c r="DN130" s="137"/>
      <c r="DO130" s="137"/>
      <c r="DP130" s="137"/>
      <c r="DQ130" s="137"/>
      <c r="DR130" s="137"/>
      <c r="DS130" s="137"/>
      <c r="DT130" s="137"/>
      <c r="DU130" s="137"/>
      <c r="DV130" s="137"/>
      <c r="DW130" s="137"/>
      <c r="DX130" s="137"/>
      <c r="DY130" s="137"/>
      <c r="DZ130" s="137"/>
      <c r="EA130" s="137"/>
      <c r="EB130" s="137"/>
      <c r="EC130" s="137"/>
      <c r="ED130" s="137"/>
      <c r="EE130" s="137"/>
      <c r="EF130" s="137"/>
      <c r="EG130" s="137"/>
      <c r="EH130" s="137"/>
      <c r="EI130" s="137"/>
      <c r="EJ130" s="137"/>
      <c r="EK130" s="137"/>
      <c r="EL130" s="137"/>
      <c r="EM130" s="137"/>
      <c r="EN130" s="137"/>
      <c r="EO130" s="137"/>
      <c r="EP130" s="137"/>
      <c r="EQ130" s="137"/>
      <c r="ER130" s="137"/>
      <c r="ES130" s="137"/>
      <c r="ET130" s="137"/>
      <c r="EU130" s="137"/>
      <c r="EV130" s="137"/>
      <c r="EW130" s="137"/>
      <c r="EX130" s="137"/>
      <c r="EY130" s="137"/>
      <c r="EZ130" s="137"/>
      <c r="FA130" s="137"/>
      <c r="FB130" s="137"/>
      <c r="FC130" s="137"/>
      <c r="FD130" s="137"/>
      <c r="FE130" s="137"/>
      <c r="FF130" s="137"/>
      <c r="FG130" s="137"/>
      <c r="FH130" s="137"/>
      <c r="FI130" s="137"/>
      <c r="FJ130" s="137"/>
      <c r="FK130" s="137"/>
      <c r="FL130" s="137"/>
      <c r="FM130" s="137"/>
      <c r="FN130" s="137"/>
      <c r="FO130" s="137"/>
      <c r="FP130" s="137"/>
      <c r="FQ130" s="137"/>
      <c r="FR130" s="137"/>
      <c r="FS130" s="137"/>
      <c r="FT130" s="137"/>
      <c r="FU130" s="137"/>
      <c r="FV130" s="137"/>
      <c r="FW130" s="137"/>
      <c r="FX130" s="137"/>
      <c r="FY130" s="137"/>
      <c r="FZ130" s="137"/>
      <c r="GA130" s="137"/>
      <c r="GB130" s="137"/>
      <c r="GC130" s="137"/>
      <c r="GD130" s="137"/>
      <c r="GE130" s="137"/>
      <c r="GF130" s="137"/>
      <c r="GG130" s="137"/>
      <c r="GH130" s="137"/>
      <c r="GI130" s="137"/>
      <c r="GJ130" s="137"/>
      <c r="GK130" s="137"/>
      <c r="GL130" s="137"/>
      <c r="GM130" s="137"/>
      <c r="GN130" s="137"/>
      <c r="GO130" s="137"/>
      <c r="GP130" s="137"/>
      <c r="GQ130" s="137"/>
      <c r="GR130" s="137"/>
      <c r="GS130" s="137"/>
      <c r="GT130" s="137"/>
      <c r="GU130" s="137"/>
      <c r="GV130" s="137"/>
      <c r="GW130" s="137"/>
      <c r="GX130" s="137"/>
      <c r="GY130" s="137"/>
      <c r="GZ130" s="137"/>
      <c r="HA130" s="137"/>
      <c r="HB130" s="137"/>
      <c r="HC130" s="137"/>
      <c r="HD130" s="137"/>
      <c r="HE130" s="137"/>
      <c r="HF130" s="137"/>
      <c r="HG130" s="137"/>
      <c r="HH130" s="137"/>
      <c r="HI130" s="137"/>
      <c r="HJ130" s="137"/>
      <c r="HK130" s="137"/>
      <c r="HL130" s="137"/>
      <c r="HM130" s="137"/>
      <c r="HN130" s="137"/>
      <c r="HO130" s="137"/>
      <c r="HP130" s="137"/>
      <c r="HQ130" s="137"/>
      <c r="HR130" s="137"/>
      <c r="HS130" s="137"/>
      <c r="HT130" s="137"/>
      <c r="HU130" s="137"/>
      <c r="HV130" s="137"/>
      <c r="HW130" s="137"/>
      <c r="HX130" s="137"/>
      <c r="HY130" s="137"/>
      <c r="HZ130" s="137"/>
      <c r="IA130" s="137"/>
      <c r="IB130" s="137"/>
      <c r="IC130" s="137"/>
      <c r="ID130" s="137"/>
      <c r="IE130" s="137"/>
      <c r="IF130" s="137"/>
      <c r="IG130" s="137"/>
      <c r="IH130" s="137"/>
      <c r="II130" s="137"/>
      <c r="IJ130" s="137"/>
      <c r="IK130" s="137"/>
      <c r="IL130" s="137"/>
      <c r="IM130" s="137"/>
      <c r="IN130" s="137"/>
      <c r="IO130" s="137"/>
      <c r="IP130" s="137"/>
      <c r="IQ130" s="137"/>
      <c r="IR130" s="137"/>
      <c r="IS130" s="137"/>
      <c r="IT130" s="137"/>
      <c r="IU130" s="137"/>
      <c r="IV130" s="137"/>
    </row>
    <row r="131" spans="1:256" ht="12.75">
      <c r="A131" s="51"/>
      <c r="B131" s="27"/>
      <c r="C131" s="27"/>
      <c r="D131" s="27"/>
      <c r="E131" s="96"/>
      <c r="F131" s="49"/>
      <c r="G131" s="40"/>
      <c r="H131" s="40"/>
      <c r="I131" s="40"/>
      <c r="J131" s="50"/>
      <c r="K131" s="40"/>
      <c r="L131" s="40"/>
      <c r="M131" s="40"/>
      <c r="N131" s="40"/>
      <c r="P131" s="52"/>
      <c r="Q131" s="40"/>
      <c r="R131" s="40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37"/>
      <c r="BZ131" s="137"/>
      <c r="CA131" s="137"/>
      <c r="CB131" s="137"/>
      <c r="CC131" s="137"/>
      <c r="CD131" s="137"/>
      <c r="CE131" s="137"/>
      <c r="CF131" s="137"/>
      <c r="CG131" s="137"/>
      <c r="CH131" s="137"/>
      <c r="CI131" s="137"/>
      <c r="CJ131" s="137"/>
      <c r="CK131" s="137"/>
      <c r="CL131" s="137"/>
      <c r="CM131" s="137"/>
      <c r="CN131" s="137"/>
      <c r="CO131" s="137"/>
      <c r="CP131" s="137"/>
      <c r="CQ131" s="137"/>
      <c r="CR131" s="137"/>
      <c r="CS131" s="137"/>
      <c r="CT131" s="137"/>
      <c r="CU131" s="137"/>
      <c r="CV131" s="137"/>
      <c r="CW131" s="137"/>
      <c r="CX131" s="137"/>
      <c r="CY131" s="137"/>
      <c r="CZ131" s="137"/>
      <c r="DA131" s="137"/>
      <c r="DB131" s="137"/>
      <c r="DC131" s="137"/>
      <c r="DD131" s="137"/>
      <c r="DE131" s="137"/>
      <c r="DF131" s="137"/>
      <c r="DG131" s="137"/>
      <c r="DH131" s="137"/>
      <c r="DI131" s="137"/>
      <c r="DJ131" s="137"/>
      <c r="DK131" s="137"/>
      <c r="DL131" s="137"/>
      <c r="DM131" s="137"/>
      <c r="DN131" s="137"/>
      <c r="DO131" s="137"/>
      <c r="DP131" s="137"/>
      <c r="DQ131" s="137"/>
      <c r="DR131" s="137"/>
      <c r="DS131" s="137"/>
      <c r="DT131" s="137"/>
      <c r="DU131" s="137"/>
      <c r="DV131" s="137"/>
      <c r="DW131" s="137"/>
      <c r="DX131" s="137"/>
      <c r="DY131" s="137"/>
      <c r="DZ131" s="137"/>
      <c r="EA131" s="137"/>
      <c r="EB131" s="137"/>
      <c r="EC131" s="137"/>
      <c r="ED131" s="137"/>
      <c r="EE131" s="137"/>
      <c r="EF131" s="137"/>
      <c r="EG131" s="137"/>
      <c r="EH131" s="137"/>
      <c r="EI131" s="137"/>
      <c r="EJ131" s="137"/>
      <c r="EK131" s="137"/>
      <c r="EL131" s="137"/>
      <c r="EM131" s="137"/>
      <c r="EN131" s="137"/>
      <c r="EO131" s="137"/>
      <c r="EP131" s="137"/>
      <c r="EQ131" s="137"/>
      <c r="ER131" s="137"/>
      <c r="ES131" s="137"/>
      <c r="ET131" s="137"/>
      <c r="EU131" s="137"/>
      <c r="EV131" s="137"/>
      <c r="EW131" s="137"/>
      <c r="EX131" s="137"/>
      <c r="EY131" s="137"/>
      <c r="EZ131" s="137"/>
      <c r="FA131" s="137"/>
      <c r="FB131" s="137"/>
      <c r="FC131" s="137"/>
      <c r="FD131" s="137"/>
      <c r="FE131" s="137"/>
      <c r="FF131" s="137"/>
      <c r="FG131" s="137"/>
      <c r="FH131" s="137"/>
      <c r="FI131" s="137"/>
      <c r="FJ131" s="137"/>
      <c r="FK131" s="137"/>
      <c r="FL131" s="137"/>
      <c r="FM131" s="137"/>
      <c r="FN131" s="137"/>
      <c r="FO131" s="137"/>
      <c r="FP131" s="137"/>
      <c r="FQ131" s="137"/>
      <c r="FR131" s="137"/>
      <c r="FS131" s="137"/>
      <c r="FT131" s="137"/>
      <c r="FU131" s="137"/>
      <c r="FV131" s="137"/>
      <c r="FW131" s="137"/>
      <c r="FX131" s="137"/>
      <c r="FY131" s="137"/>
      <c r="FZ131" s="137"/>
      <c r="GA131" s="137"/>
      <c r="GB131" s="137"/>
      <c r="GC131" s="137"/>
      <c r="GD131" s="137"/>
      <c r="GE131" s="137"/>
      <c r="GF131" s="137"/>
      <c r="GG131" s="137"/>
      <c r="GH131" s="137"/>
      <c r="GI131" s="137"/>
      <c r="GJ131" s="137"/>
      <c r="GK131" s="137"/>
      <c r="GL131" s="137"/>
      <c r="GM131" s="137"/>
      <c r="GN131" s="137"/>
      <c r="GO131" s="137"/>
      <c r="GP131" s="137"/>
      <c r="GQ131" s="137"/>
      <c r="GR131" s="137"/>
      <c r="GS131" s="137"/>
      <c r="GT131" s="137"/>
      <c r="GU131" s="137"/>
      <c r="GV131" s="137"/>
      <c r="GW131" s="137"/>
      <c r="GX131" s="137"/>
      <c r="GY131" s="137"/>
      <c r="GZ131" s="137"/>
      <c r="HA131" s="137"/>
      <c r="HB131" s="137"/>
      <c r="HC131" s="137"/>
      <c r="HD131" s="137"/>
      <c r="HE131" s="137"/>
      <c r="HF131" s="137"/>
      <c r="HG131" s="137"/>
      <c r="HH131" s="137"/>
      <c r="HI131" s="137"/>
      <c r="HJ131" s="137"/>
      <c r="HK131" s="137"/>
      <c r="HL131" s="137"/>
      <c r="HM131" s="137"/>
      <c r="HN131" s="137"/>
      <c r="HO131" s="137"/>
      <c r="HP131" s="137"/>
      <c r="HQ131" s="137"/>
      <c r="HR131" s="137"/>
      <c r="HS131" s="137"/>
      <c r="HT131" s="137"/>
      <c r="HU131" s="137"/>
      <c r="HV131" s="137"/>
      <c r="HW131" s="137"/>
      <c r="HX131" s="137"/>
      <c r="HY131" s="137"/>
      <c r="HZ131" s="137"/>
      <c r="IA131" s="137"/>
      <c r="IB131" s="137"/>
      <c r="IC131" s="137"/>
      <c r="ID131" s="137"/>
      <c r="IE131" s="137"/>
      <c r="IF131" s="137"/>
      <c r="IG131" s="137"/>
      <c r="IH131" s="137"/>
      <c r="II131" s="137"/>
      <c r="IJ131" s="137"/>
      <c r="IK131" s="137"/>
      <c r="IL131" s="137"/>
      <c r="IM131" s="137"/>
      <c r="IN131" s="137"/>
      <c r="IO131" s="137"/>
      <c r="IP131" s="137"/>
      <c r="IQ131" s="137"/>
      <c r="IR131" s="137"/>
      <c r="IS131" s="137"/>
      <c r="IT131" s="137"/>
      <c r="IU131" s="137"/>
      <c r="IV131" s="137"/>
    </row>
    <row r="132" spans="1:256" ht="12.75">
      <c r="A132" s="51"/>
      <c r="B132" s="27"/>
      <c r="C132" s="27"/>
      <c r="D132" s="27"/>
      <c r="E132" s="96"/>
      <c r="F132" s="49"/>
      <c r="G132" s="40"/>
      <c r="H132" s="40"/>
      <c r="I132" s="40"/>
      <c r="J132" s="50"/>
      <c r="K132" s="40"/>
      <c r="L132" s="40"/>
      <c r="M132" s="40"/>
      <c r="N132" s="40"/>
      <c r="P132" s="52"/>
      <c r="Q132" s="40"/>
      <c r="R132" s="40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  <c r="BI132" s="137"/>
      <c r="BJ132" s="137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137"/>
      <c r="BZ132" s="137"/>
      <c r="CA132" s="137"/>
      <c r="CB132" s="137"/>
      <c r="CC132" s="137"/>
      <c r="CD132" s="137"/>
      <c r="CE132" s="137"/>
      <c r="CF132" s="137"/>
      <c r="CG132" s="137"/>
      <c r="CH132" s="137"/>
      <c r="CI132" s="137"/>
      <c r="CJ132" s="137"/>
      <c r="CK132" s="137"/>
      <c r="CL132" s="137"/>
      <c r="CM132" s="137"/>
      <c r="CN132" s="137"/>
      <c r="CO132" s="137"/>
      <c r="CP132" s="137"/>
      <c r="CQ132" s="137"/>
      <c r="CR132" s="137"/>
      <c r="CS132" s="137"/>
      <c r="CT132" s="137"/>
      <c r="CU132" s="137"/>
      <c r="CV132" s="137"/>
      <c r="CW132" s="137"/>
      <c r="CX132" s="137"/>
      <c r="CY132" s="137"/>
      <c r="CZ132" s="137"/>
      <c r="DA132" s="137"/>
      <c r="DB132" s="137"/>
      <c r="DC132" s="137"/>
      <c r="DD132" s="137"/>
      <c r="DE132" s="137"/>
      <c r="DF132" s="137"/>
      <c r="DG132" s="137"/>
      <c r="DH132" s="137"/>
      <c r="DI132" s="137"/>
      <c r="DJ132" s="137"/>
      <c r="DK132" s="137"/>
      <c r="DL132" s="137"/>
      <c r="DM132" s="137"/>
      <c r="DN132" s="137"/>
      <c r="DO132" s="137"/>
      <c r="DP132" s="137"/>
      <c r="DQ132" s="137"/>
      <c r="DR132" s="137"/>
      <c r="DS132" s="137"/>
      <c r="DT132" s="137"/>
      <c r="DU132" s="137"/>
      <c r="DV132" s="137"/>
      <c r="DW132" s="137"/>
      <c r="DX132" s="137"/>
      <c r="DY132" s="137"/>
      <c r="DZ132" s="137"/>
      <c r="EA132" s="137"/>
      <c r="EB132" s="137"/>
      <c r="EC132" s="137"/>
      <c r="ED132" s="137"/>
      <c r="EE132" s="137"/>
      <c r="EF132" s="137"/>
      <c r="EG132" s="137"/>
      <c r="EH132" s="137"/>
      <c r="EI132" s="137"/>
      <c r="EJ132" s="137"/>
      <c r="EK132" s="137"/>
      <c r="EL132" s="137"/>
      <c r="EM132" s="137"/>
      <c r="EN132" s="137"/>
      <c r="EO132" s="137"/>
      <c r="EP132" s="137"/>
      <c r="EQ132" s="137"/>
      <c r="ER132" s="137"/>
      <c r="ES132" s="137"/>
      <c r="ET132" s="137"/>
      <c r="EU132" s="137"/>
      <c r="EV132" s="137"/>
      <c r="EW132" s="137"/>
      <c r="EX132" s="137"/>
      <c r="EY132" s="137"/>
      <c r="EZ132" s="137"/>
      <c r="FA132" s="137"/>
      <c r="FB132" s="137"/>
      <c r="FC132" s="137"/>
      <c r="FD132" s="137"/>
      <c r="FE132" s="137"/>
      <c r="FF132" s="137"/>
      <c r="FG132" s="137"/>
      <c r="FH132" s="137"/>
      <c r="FI132" s="137"/>
      <c r="FJ132" s="137"/>
      <c r="FK132" s="137"/>
      <c r="FL132" s="137"/>
      <c r="FM132" s="137"/>
      <c r="FN132" s="137"/>
      <c r="FO132" s="137"/>
      <c r="FP132" s="137"/>
      <c r="FQ132" s="137"/>
      <c r="FR132" s="137"/>
      <c r="FS132" s="137"/>
      <c r="FT132" s="137"/>
      <c r="FU132" s="137"/>
      <c r="FV132" s="137"/>
      <c r="FW132" s="137"/>
      <c r="FX132" s="137"/>
      <c r="FY132" s="137"/>
      <c r="FZ132" s="137"/>
      <c r="GA132" s="137"/>
      <c r="GB132" s="137"/>
      <c r="GC132" s="137"/>
      <c r="GD132" s="137"/>
      <c r="GE132" s="137"/>
      <c r="GF132" s="137"/>
      <c r="GG132" s="137"/>
      <c r="GH132" s="137"/>
      <c r="GI132" s="137"/>
      <c r="GJ132" s="137"/>
      <c r="GK132" s="137"/>
      <c r="GL132" s="137"/>
      <c r="GM132" s="137"/>
      <c r="GN132" s="137"/>
      <c r="GO132" s="137"/>
      <c r="GP132" s="137"/>
      <c r="GQ132" s="137"/>
      <c r="GR132" s="137"/>
      <c r="GS132" s="137"/>
      <c r="GT132" s="137"/>
      <c r="GU132" s="137"/>
      <c r="GV132" s="137"/>
      <c r="GW132" s="137"/>
      <c r="GX132" s="137"/>
      <c r="GY132" s="137"/>
      <c r="GZ132" s="137"/>
      <c r="HA132" s="137"/>
      <c r="HB132" s="137"/>
      <c r="HC132" s="137"/>
      <c r="HD132" s="137"/>
      <c r="HE132" s="137"/>
      <c r="HF132" s="137"/>
      <c r="HG132" s="137"/>
      <c r="HH132" s="137"/>
      <c r="HI132" s="137"/>
      <c r="HJ132" s="137"/>
      <c r="HK132" s="137"/>
      <c r="HL132" s="137"/>
      <c r="HM132" s="137"/>
      <c r="HN132" s="137"/>
      <c r="HO132" s="137"/>
      <c r="HP132" s="137"/>
      <c r="HQ132" s="137"/>
      <c r="HR132" s="137"/>
      <c r="HS132" s="137"/>
      <c r="HT132" s="137"/>
      <c r="HU132" s="137"/>
      <c r="HV132" s="137"/>
      <c r="HW132" s="137"/>
      <c r="HX132" s="137"/>
      <c r="HY132" s="137"/>
      <c r="HZ132" s="137"/>
      <c r="IA132" s="137"/>
      <c r="IB132" s="137"/>
      <c r="IC132" s="137"/>
      <c r="ID132" s="137"/>
      <c r="IE132" s="137"/>
      <c r="IF132" s="137"/>
      <c r="IG132" s="137"/>
      <c r="IH132" s="137"/>
      <c r="II132" s="137"/>
      <c r="IJ132" s="137"/>
      <c r="IK132" s="137"/>
      <c r="IL132" s="137"/>
      <c r="IM132" s="137"/>
      <c r="IN132" s="137"/>
      <c r="IO132" s="137"/>
      <c r="IP132" s="137"/>
      <c r="IQ132" s="137"/>
      <c r="IR132" s="137"/>
      <c r="IS132" s="137"/>
      <c r="IT132" s="137"/>
      <c r="IU132" s="137"/>
      <c r="IV132" s="137"/>
    </row>
    <row r="133" spans="1:256" ht="15" customHeight="1">
      <c r="A133" s="51"/>
      <c r="B133" s="27"/>
      <c r="C133" s="27"/>
      <c r="D133" s="27"/>
      <c r="E133" s="96"/>
      <c r="F133" s="49"/>
      <c r="G133" s="40"/>
      <c r="H133" s="40"/>
      <c r="I133" s="40"/>
      <c r="J133" s="50"/>
      <c r="K133" s="40"/>
      <c r="L133" s="40"/>
      <c r="M133" s="40"/>
      <c r="N133" s="40"/>
      <c r="P133" s="52"/>
      <c r="Q133" s="40"/>
      <c r="R133" s="40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7"/>
      <c r="BW133" s="137"/>
      <c r="BX133" s="137"/>
      <c r="BY133" s="137"/>
      <c r="BZ133" s="137"/>
      <c r="CA133" s="137"/>
      <c r="CB133" s="137"/>
      <c r="CC133" s="137"/>
      <c r="CD133" s="137"/>
      <c r="CE133" s="137"/>
      <c r="CF133" s="137"/>
      <c r="CG133" s="137"/>
      <c r="CH133" s="137"/>
      <c r="CI133" s="137"/>
      <c r="CJ133" s="137"/>
      <c r="CK133" s="137"/>
      <c r="CL133" s="137"/>
      <c r="CM133" s="137"/>
      <c r="CN133" s="137"/>
      <c r="CO133" s="137"/>
      <c r="CP133" s="137"/>
      <c r="CQ133" s="137"/>
      <c r="CR133" s="137"/>
      <c r="CS133" s="137"/>
      <c r="CT133" s="137"/>
      <c r="CU133" s="137"/>
      <c r="CV133" s="137"/>
      <c r="CW133" s="137"/>
      <c r="CX133" s="137"/>
      <c r="CY133" s="137"/>
      <c r="CZ133" s="137"/>
      <c r="DA133" s="137"/>
      <c r="DB133" s="137"/>
      <c r="DC133" s="137"/>
      <c r="DD133" s="137"/>
      <c r="DE133" s="137"/>
      <c r="DF133" s="137"/>
      <c r="DG133" s="137"/>
      <c r="DH133" s="137"/>
      <c r="DI133" s="137"/>
      <c r="DJ133" s="137"/>
      <c r="DK133" s="137"/>
      <c r="DL133" s="137"/>
      <c r="DM133" s="137"/>
      <c r="DN133" s="137"/>
      <c r="DO133" s="137"/>
      <c r="DP133" s="137"/>
      <c r="DQ133" s="137"/>
      <c r="DR133" s="137"/>
      <c r="DS133" s="137"/>
      <c r="DT133" s="137"/>
      <c r="DU133" s="137"/>
      <c r="DV133" s="137"/>
      <c r="DW133" s="137"/>
      <c r="DX133" s="137"/>
      <c r="DY133" s="137"/>
      <c r="DZ133" s="137"/>
      <c r="EA133" s="137"/>
      <c r="EB133" s="137"/>
      <c r="EC133" s="137"/>
      <c r="ED133" s="137"/>
      <c r="EE133" s="137"/>
      <c r="EF133" s="137"/>
      <c r="EG133" s="137"/>
      <c r="EH133" s="137"/>
      <c r="EI133" s="137"/>
      <c r="EJ133" s="137"/>
      <c r="EK133" s="137"/>
      <c r="EL133" s="137"/>
      <c r="EM133" s="137"/>
      <c r="EN133" s="137"/>
      <c r="EO133" s="137"/>
      <c r="EP133" s="137"/>
      <c r="EQ133" s="137"/>
      <c r="ER133" s="137"/>
      <c r="ES133" s="137"/>
      <c r="ET133" s="137"/>
      <c r="EU133" s="137"/>
      <c r="EV133" s="137"/>
      <c r="EW133" s="137"/>
      <c r="EX133" s="137"/>
      <c r="EY133" s="137"/>
      <c r="EZ133" s="137"/>
      <c r="FA133" s="137"/>
      <c r="FB133" s="137"/>
      <c r="FC133" s="137"/>
      <c r="FD133" s="137"/>
      <c r="FE133" s="137"/>
      <c r="FF133" s="137"/>
      <c r="FG133" s="137"/>
      <c r="FH133" s="137"/>
      <c r="FI133" s="137"/>
      <c r="FJ133" s="137"/>
      <c r="FK133" s="137"/>
      <c r="FL133" s="137"/>
      <c r="FM133" s="137"/>
      <c r="FN133" s="137"/>
      <c r="FO133" s="137"/>
      <c r="FP133" s="137"/>
      <c r="FQ133" s="137"/>
      <c r="FR133" s="137"/>
      <c r="FS133" s="137"/>
      <c r="FT133" s="137"/>
      <c r="FU133" s="137"/>
      <c r="FV133" s="137"/>
      <c r="FW133" s="137"/>
      <c r="FX133" s="137"/>
      <c r="FY133" s="137"/>
      <c r="FZ133" s="137"/>
      <c r="GA133" s="137"/>
      <c r="GB133" s="137"/>
      <c r="GC133" s="137"/>
      <c r="GD133" s="137"/>
      <c r="GE133" s="137"/>
      <c r="GF133" s="137"/>
      <c r="GG133" s="137"/>
      <c r="GH133" s="137"/>
      <c r="GI133" s="137"/>
      <c r="GJ133" s="137"/>
      <c r="GK133" s="137"/>
      <c r="GL133" s="137"/>
      <c r="GM133" s="137"/>
      <c r="GN133" s="137"/>
      <c r="GO133" s="137"/>
      <c r="GP133" s="137"/>
      <c r="GQ133" s="137"/>
      <c r="GR133" s="137"/>
      <c r="GS133" s="137"/>
      <c r="GT133" s="137"/>
      <c r="GU133" s="137"/>
      <c r="GV133" s="137"/>
      <c r="GW133" s="137"/>
      <c r="GX133" s="137"/>
      <c r="GY133" s="137"/>
      <c r="GZ133" s="137"/>
      <c r="HA133" s="137"/>
      <c r="HB133" s="137"/>
      <c r="HC133" s="137"/>
      <c r="HD133" s="137"/>
      <c r="HE133" s="137"/>
      <c r="HF133" s="137"/>
      <c r="HG133" s="137"/>
      <c r="HH133" s="137"/>
      <c r="HI133" s="137"/>
      <c r="HJ133" s="137"/>
      <c r="HK133" s="137"/>
      <c r="HL133" s="137"/>
      <c r="HM133" s="137"/>
      <c r="HN133" s="137"/>
      <c r="HO133" s="137"/>
      <c r="HP133" s="137"/>
      <c r="HQ133" s="137"/>
      <c r="HR133" s="137"/>
      <c r="HS133" s="137"/>
      <c r="HT133" s="137"/>
      <c r="HU133" s="137"/>
      <c r="HV133" s="137"/>
      <c r="HW133" s="137"/>
      <c r="HX133" s="137"/>
      <c r="HY133" s="137"/>
      <c r="HZ133" s="137"/>
      <c r="IA133" s="137"/>
      <c r="IB133" s="137"/>
      <c r="IC133" s="137"/>
      <c r="ID133" s="137"/>
      <c r="IE133" s="137"/>
      <c r="IF133" s="137"/>
      <c r="IG133" s="137"/>
      <c r="IH133" s="137"/>
      <c r="II133" s="137"/>
      <c r="IJ133" s="137"/>
      <c r="IK133" s="137"/>
      <c r="IL133" s="137"/>
      <c r="IM133" s="137"/>
      <c r="IN133" s="137"/>
      <c r="IO133" s="137"/>
      <c r="IP133" s="137"/>
      <c r="IQ133" s="137"/>
      <c r="IR133" s="137"/>
      <c r="IS133" s="137"/>
      <c r="IT133" s="137"/>
      <c r="IU133" s="137"/>
      <c r="IV133" s="137"/>
    </row>
    <row r="134" spans="1:256" ht="12.75">
      <c r="A134" s="51"/>
      <c r="B134" s="27"/>
      <c r="C134" s="27"/>
      <c r="D134" s="27"/>
      <c r="E134" s="96"/>
      <c r="F134" s="49"/>
      <c r="G134" s="40"/>
      <c r="H134" s="40"/>
      <c r="I134" s="40"/>
      <c r="J134" s="50"/>
      <c r="K134" s="40"/>
      <c r="L134" s="40"/>
      <c r="M134" s="40"/>
      <c r="N134" s="40"/>
      <c r="P134" s="52"/>
      <c r="Q134" s="40"/>
      <c r="R134" s="40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  <c r="BT134" s="137"/>
      <c r="BU134" s="137"/>
      <c r="BV134" s="137"/>
      <c r="BW134" s="137"/>
      <c r="BX134" s="137"/>
      <c r="BY134" s="137"/>
      <c r="BZ134" s="137"/>
      <c r="CA134" s="137"/>
      <c r="CB134" s="137"/>
      <c r="CC134" s="137"/>
      <c r="CD134" s="137"/>
      <c r="CE134" s="137"/>
      <c r="CF134" s="137"/>
      <c r="CG134" s="137"/>
      <c r="CH134" s="137"/>
      <c r="CI134" s="137"/>
      <c r="CJ134" s="137"/>
      <c r="CK134" s="137"/>
      <c r="CL134" s="137"/>
      <c r="CM134" s="137"/>
      <c r="CN134" s="137"/>
      <c r="CO134" s="137"/>
      <c r="CP134" s="137"/>
      <c r="CQ134" s="137"/>
      <c r="CR134" s="137"/>
      <c r="CS134" s="137"/>
      <c r="CT134" s="137"/>
      <c r="CU134" s="137"/>
      <c r="CV134" s="137"/>
      <c r="CW134" s="137"/>
      <c r="CX134" s="137"/>
      <c r="CY134" s="137"/>
      <c r="CZ134" s="137"/>
      <c r="DA134" s="137"/>
      <c r="DB134" s="137"/>
      <c r="DC134" s="137"/>
      <c r="DD134" s="137"/>
      <c r="DE134" s="137"/>
      <c r="DF134" s="137"/>
      <c r="DG134" s="137"/>
      <c r="DH134" s="137"/>
      <c r="DI134" s="137"/>
      <c r="DJ134" s="137"/>
      <c r="DK134" s="137"/>
      <c r="DL134" s="137"/>
      <c r="DM134" s="137"/>
      <c r="DN134" s="137"/>
      <c r="DO134" s="137"/>
      <c r="DP134" s="137"/>
      <c r="DQ134" s="137"/>
      <c r="DR134" s="137"/>
      <c r="DS134" s="137"/>
      <c r="DT134" s="137"/>
      <c r="DU134" s="137"/>
      <c r="DV134" s="137"/>
      <c r="DW134" s="137"/>
      <c r="DX134" s="137"/>
      <c r="DY134" s="137"/>
      <c r="DZ134" s="137"/>
      <c r="EA134" s="137"/>
      <c r="EB134" s="137"/>
      <c r="EC134" s="137"/>
      <c r="ED134" s="137"/>
      <c r="EE134" s="137"/>
      <c r="EF134" s="137"/>
      <c r="EG134" s="137"/>
      <c r="EH134" s="137"/>
      <c r="EI134" s="137"/>
      <c r="EJ134" s="137"/>
      <c r="EK134" s="137"/>
      <c r="EL134" s="137"/>
      <c r="EM134" s="137"/>
      <c r="EN134" s="137"/>
      <c r="EO134" s="137"/>
      <c r="EP134" s="137"/>
      <c r="EQ134" s="137"/>
      <c r="ER134" s="137"/>
      <c r="ES134" s="137"/>
      <c r="ET134" s="137"/>
      <c r="EU134" s="137"/>
      <c r="EV134" s="137"/>
      <c r="EW134" s="137"/>
      <c r="EX134" s="137"/>
      <c r="EY134" s="137"/>
      <c r="EZ134" s="137"/>
      <c r="FA134" s="137"/>
      <c r="FB134" s="137"/>
      <c r="FC134" s="137"/>
      <c r="FD134" s="137"/>
      <c r="FE134" s="137"/>
      <c r="FF134" s="137"/>
      <c r="FG134" s="137"/>
      <c r="FH134" s="137"/>
      <c r="FI134" s="137"/>
      <c r="FJ134" s="137"/>
      <c r="FK134" s="137"/>
      <c r="FL134" s="137"/>
      <c r="FM134" s="137"/>
      <c r="FN134" s="137"/>
      <c r="FO134" s="137"/>
      <c r="FP134" s="137"/>
      <c r="FQ134" s="137"/>
      <c r="FR134" s="137"/>
      <c r="FS134" s="137"/>
      <c r="FT134" s="137"/>
      <c r="FU134" s="137"/>
      <c r="FV134" s="137"/>
      <c r="FW134" s="137"/>
      <c r="FX134" s="137"/>
      <c r="FY134" s="137"/>
      <c r="FZ134" s="137"/>
      <c r="GA134" s="137"/>
      <c r="GB134" s="137"/>
      <c r="GC134" s="137"/>
      <c r="GD134" s="137"/>
      <c r="GE134" s="137"/>
      <c r="GF134" s="137"/>
      <c r="GG134" s="137"/>
      <c r="GH134" s="137"/>
      <c r="GI134" s="137"/>
      <c r="GJ134" s="137"/>
      <c r="GK134" s="137"/>
      <c r="GL134" s="137"/>
      <c r="GM134" s="137"/>
      <c r="GN134" s="137"/>
      <c r="GO134" s="137"/>
      <c r="GP134" s="137"/>
      <c r="GQ134" s="137"/>
      <c r="GR134" s="137"/>
      <c r="GS134" s="137"/>
      <c r="GT134" s="137"/>
      <c r="GU134" s="137"/>
      <c r="GV134" s="137"/>
      <c r="GW134" s="137"/>
      <c r="GX134" s="137"/>
      <c r="GY134" s="137"/>
      <c r="GZ134" s="137"/>
      <c r="HA134" s="137"/>
      <c r="HB134" s="137"/>
      <c r="HC134" s="137"/>
      <c r="HD134" s="137"/>
      <c r="HE134" s="137"/>
      <c r="HF134" s="137"/>
      <c r="HG134" s="137"/>
      <c r="HH134" s="137"/>
      <c r="HI134" s="137"/>
      <c r="HJ134" s="137"/>
      <c r="HK134" s="137"/>
      <c r="HL134" s="137"/>
      <c r="HM134" s="137"/>
      <c r="HN134" s="137"/>
      <c r="HO134" s="137"/>
      <c r="HP134" s="137"/>
      <c r="HQ134" s="137"/>
      <c r="HR134" s="137"/>
      <c r="HS134" s="137"/>
      <c r="HT134" s="137"/>
      <c r="HU134" s="137"/>
      <c r="HV134" s="137"/>
      <c r="HW134" s="137"/>
      <c r="HX134" s="137"/>
      <c r="HY134" s="137"/>
      <c r="HZ134" s="137"/>
      <c r="IA134" s="137"/>
      <c r="IB134" s="137"/>
      <c r="IC134" s="137"/>
      <c r="ID134" s="137"/>
      <c r="IE134" s="137"/>
      <c r="IF134" s="137"/>
      <c r="IG134" s="137"/>
      <c r="IH134" s="137"/>
      <c r="II134" s="137"/>
      <c r="IJ134" s="137"/>
      <c r="IK134" s="137"/>
      <c r="IL134" s="137"/>
      <c r="IM134" s="137"/>
      <c r="IN134" s="137"/>
      <c r="IO134" s="137"/>
      <c r="IP134" s="137"/>
      <c r="IQ134" s="137"/>
      <c r="IR134" s="137"/>
      <c r="IS134" s="137"/>
      <c r="IT134" s="137"/>
      <c r="IU134" s="137"/>
      <c r="IV134" s="137"/>
    </row>
    <row r="135" spans="1:256" ht="15" customHeight="1">
      <c r="A135" s="51"/>
      <c r="B135" s="27"/>
      <c r="C135" s="27"/>
      <c r="D135" s="27"/>
      <c r="E135" s="96"/>
      <c r="F135" s="49"/>
      <c r="G135" s="40"/>
      <c r="H135" s="40"/>
      <c r="I135" s="40"/>
      <c r="J135" s="50"/>
      <c r="K135" s="40"/>
      <c r="L135" s="40"/>
      <c r="M135" s="40"/>
      <c r="N135" s="40"/>
      <c r="P135" s="52"/>
      <c r="Q135" s="40"/>
      <c r="R135" s="40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7"/>
      <c r="BY135" s="137"/>
      <c r="BZ135" s="137"/>
      <c r="CA135" s="137"/>
      <c r="CB135" s="137"/>
      <c r="CC135" s="137"/>
      <c r="CD135" s="137"/>
      <c r="CE135" s="137"/>
      <c r="CF135" s="137"/>
      <c r="CG135" s="137"/>
      <c r="CH135" s="137"/>
      <c r="CI135" s="137"/>
      <c r="CJ135" s="137"/>
      <c r="CK135" s="137"/>
      <c r="CL135" s="137"/>
      <c r="CM135" s="137"/>
      <c r="CN135" s="137"/>
      <c r="CO135" s="137"/>
      <c r="CP135" s="137"/>
      <c r="CQ135" s="137"/>
      <c r="CR135" s="137"/>
      <c r="CS135" s="137"/>
      <c r="CT135" s="137"/>
      <c r="CU135" s="137"/>
      <c r="CV135" s="137"/>
      <c r="CW135" s="137"/>
      <c r="CX135" s="137"/>
      <c r="CY135" s="137"/>
      <c r="CZ135" s="137"/>
      <c r="DA135" s="137"/>
      <c r="DB135" s="137"/>
      <c r="DC135" s="137"/>
      <c r="DD135" s="137"/>
      <c r="DE135" s="137"/>
      <c r="DF135" s="137"/>
      <c r="DG135" s="137"/>
      <c r="DH135" s="137"/>
      <c r="DI135" s="137"/>
      <c r="DJ135" s="137"/>
      <c r="DK135" s="137"/>
      <c r="DL135" s="137"/>
      <c r="DM135" s="137"/>
      <c r="DN135" s="137"/>
      <c r="DO135" s="137"/>
      <c r="DP135" s="137"/>
      <c r="DQ135" s="137"/>
      <c r="DR135" s="137"/>
      <c r="DS135" s="137"/>
      <c r="DT135" s="137"/>
      <c r="DU135" s="137"/>
      <c r="DV135" s="137"/>
      <c r="DW135" s="137"/>
      <c r="DX135" s="137"/>
      <c r="DY135" s="137"/>
      <c r="DZ135" s="137"/>
      <c r="EA135" s="137"/>
      <c r="EB135" s="137"/>
      <c r="EC135" s="137"/>
      <c r="ED135" s="137"/>
      <c r="EE135" s="137"/>
      <c r="EF135" s="137"/>
      <c r="EG135" s="137"/>
      <c r="EH135" s="137"/>
      <c r="EI135" s="137"/>
      <c r="EJ135" s="137"/>
      <c r="EK135" s="137"/>
      <c r="EL135" s="137"/>
      <c r="EM135" s="137"/>
      <c r="EN135" s="137"/>
      <c r="EO135" s="137"/>
      <c r="EP135" s="137"/>
      <c r="EQ135" s="137"/>
      <c r="ER135" s="137"/>
      <c r="ES135" s="137"/>
      <c r="ET135" s="137"/>
      <c r="EU135" s="137"/>
      <c r="EV135" s="137"/>
      <c r="EW135" s="137"/>
      <c r="EX135" s="137"/>
      <c r="EY135" s="137"/>
      <c r="EZ135" s="137"/>
      <c r="FA135" s="137"/>
      <c r="FB135" s="137"/>
      <c r="FC135" s="137"/>
      <c r="FD135" s="137"/>
      <c r="FE135" s="137"/>
      <c r="FF135" s="137"/>
      <c r="FG135" s="137"/>
      <c r="FH135" s="137"/>
      <c r="FI135" s="137"/>
      <c r="FJ135" s="137"/>
      <c r="FK135" s="137"/>
      <c r="FL135" s="137"/>
      <c r="FM135" s="137"/>
      <c r="FN135" s="137"/>
      <c r="FO135" s="137"/>
      <c r="FP135" s="137"/>
      <c r="FQ135" s="137"/>
      <c r="FR135" s="137"/>
      <c r="FS135" s="137"/>
      <c r="FT135" s="137"/>
      <c r="FU135" s="137"/>
      <c r="FV135" s="137"/>
      <c r="FW135" s="137"/>
      <c r="FX135" s="137"/>
      <c r="FY135" s="137"/>
      <c r="FZ135" s="137"/>
      <c r="GA135" s="137"/>
      <c r="GB135" s="137"/>
      <c r="GC135" s="137"/>
      <c r="GD135" s="137"/>
      <c r="GE135" s="137"/>
      <c r="GF135" s="137"/>
      <c r="GG135" s="137"/>
      <c r="GH135" s="137"/>
      <c r="GI135" s="137"/>
      <c r="GJ135" s="137"/>
      <c r="GK135" s="137"/>
      <c r="GL135" s="137"/>
      <c r="GM135" s="137"/>
      <c r="GN135" s="137"/>
      <c r="GO135" s="137"/>
      <c r="GP135" s="137"/>
      <c r="GQ135" s="137"/>
      <c r="GR135" s="137"/>
      <c r="GS135" s="137"/>
      <c r="GT135" s="137"/>
      <c r="GU135" s="137"/>
      <c r="GV135" s="137"/>
      <c r="GW135" s="137"/>
      <c r="GX135" s="137"/>
      <c r="GY135" s="137"/>
      <c r="GZ135" s="137"/>
      <c r="HA135" s="137"/>
      <c r="HB135" s="137"/>
      <c r="HC135" s="137"/>
      <c r="HD135" s="137"/>
      <c r="HE135" s="137"/>
      <c r="HF135" s="137"/>
      <c r="HG135" s="137"/>
      <c r="HH135" s="137"/>
      <c r="HI135" s="137"/>
      <c r="HJ135" s="137"/>
      <c r="HK135" s="137"/>
      <c r="HL135" s="137"/>
      <c r="HM135" s="137"/>
      <c r="HN135" s="137"/>
      <c r="HO135" s="137"/>
      <c r="HP135" s="137"/>
      <c r="HQ135" s="137"/>
      <c r="HR135" s="137"/>
      <c r="HS135" s="137"/>
      <c r="HT135" s="137"/>
      <c r="HU135" s="137"/>
      <c r="HV135" s="137"/>
      <c r="HW135" s="137"/>
      <c r="HX135" s="137"/>
      <c r="HY135" s="137"/>
      <c r="HZ135" s="137"/>
      <c r="IA135" s="137"/>
      <c r="IB135" s="137"/>
      <c r="IC135" s="137"/>
      <c r="ID135" s="137"/>
      <c r="IE135" s="137"/>
      <c r="IF135" s="137"/>
      <c r="IG135" s="137"/>
      <c r="IH135" s="137"/>
      <c r="II135" s="137"/>
      <c r="IJ135" s="137"/>
      <c r="IK135" s="137"/>
      <c r="IL135" s="137"/>
      <c r="IM135" s="137"/>
      <c r="IN135" s="137"/>
      <c r="IO135" s="137"/>
      <c r="IP135" s="137"/>
      <c r="IQ135" s="137"/>
      <c r="IR135" s="137"/>
      <c r="IS135" s="137"/>
      <c r="IT135" s="137"/>
      <c r="IU135" s="137"/>
      <c r="IV135" s="137"/>
    </row>
    <row r="136" spans="1:256" ht="12.75" customHeight="1">
      <c r="A136" s="51"/>
      <c r="B136" s="27"/>
      <c r="C136" s="27"/>
      <c r="D136" s="27"/>
      <c r="E136" s="96"/>
      <c r="F136" s="49"/>
      <c r="G136" s="40"/>
      <c r="H136" s="40"/>
      <c r="I136" s="40"/>
      <c r="J136" s="50"/>
      <c r="K136" s="40"/>
      <c r="L136" s="40"/>
      <c r="M136" s="40"/>
      <c r="N136" s="40"/>
      <c r="P136" s="52"/>
      <c r="Q136" s="40"/>
      <c r="R136" s="40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  <c r="BT136" s="137"/>
      <c r="BU136" s="137"/>
      <c r="BV136" s="137"/>
      <c r="BW136" s="137"/>
      <c r="BX136" s="137"/>
      <c r="BY136" s="137"/>
      <c r="BZ136" s="137"/>
      <c r="CA136" s="137"/>
      <c r="CB136" s="137"/>
      <c r="CC136" s="137"/>
      <c r="CD136" s="137"/>
      <c r="CE136" s="137"/>
      <c r="CF136" s="137"/>
      <c r="CG136" s="137"/>
      <c r="CH136" s="137"/>
      <c r="CI136" s="137"/>
      <c r="CJ136" s="137"/>
      <c r="CK136" s="137"/>
      <c r="CL136" s="137"/>
      <c r="CM136" s="137"/>
      <c r="CN136" s="137"/>
      <c r="CO136" s="137"/>
      <c r="CP136" s="137"/>
      <c r="CQ136" s="137"/>
      <c r="CR136" s="137"/>
      <c r="CS136" s="137"/>
      <c r="CT136" s="137"/>
      <c r="CU136" s="137"/>
      <c r="CV136" s="137"/>
      <c r="CW136" s="137"/>
      <c r="CX136" s="137"/>
      <c r="CY136" s="137"/>
      <c r="CZ136" s="137"/>
      <c r="DA136" s="137"/>
      <c r="DB136" s="137"/>
      <c r="DC136" s="137"/>
      <c r="DD136" s="137"/>
      <c r="DE136" s="137"/>
      <c r="DF136" s="137"/>
      <c r="DG136" s="137"/>
      <c r="DH136" s="137"/>
      <c r="DI136" s="137"/>
      <c r="DJ136" s="137"/>
      <c r="DK136" s="137"/>
      <c r="DL136" s="137"/>
      <c r="DM136" s="137"/>
      <c r="DN136" s="137"/>
      <c r="DO136" s="137"/>
      <c r="DP136" s="137"/>
      <c r="DQ136" s="137"/>
      <c r="DR136" s="137"/>
      <c r="DS136" s="137"/>
      <c r="DT136" s="137"/>
      <c r="DU136" s="137"/>
      <c r="DV136" s="137"/>
      <c r="DW136" s="137"/>
      <c r="DX136" s="137"/>
      <c r="DY136" s="137"/>
      <c r="DZ136" s="137"/>
      <c r="EA136" s="137"/>
      <c r="EB136" s="137"/>
      <c r="EC136" s="137"/>
      <c r="ED136" s="137"/>
      <c r="EE136" s="137"/>
      <c r="EF136" s="137"/>
      <c r="EG136" s="137"/>
      <c r="EH136" s="137"/>
      <c r="EI136" s="137"/>
      <c r="EJ136" s="137"/>
      <c r="EK136" s="137"/>
      <c r="EL136" s="137"/>
      <c r="EM136" s="137"/>
      <c r="EN136" s="137"/>
      <c r="EO136" s="137"/>
      <c r="EP136" s="137"/>
      <c r="EQ136" s="137"/>
      <c r="ER136" s="137"/>
      <c r="ES136" s="137"/>
      <c r="ET136" s="137"/>
      <c r="EU136" s="137"/>
      <c r="EV136" s="137"/>
      <c r="EW136" s="137"/>
      <c r="EX136" s="137"/>
      <c r="EY136" s="137"/>
      <c r="EZ136" s="137"/>
      <c r="FA136" s="137"/>
      <c r="FB136" s="137"/>
      <c r="FC136" s="137"/>
      <c r="FD136" s="137"/>
      <c r="FE136" s="137"/>
      <c r="FF136" s="137"/>
      <c r="FG136" s="137"/>
      <c r="FH136" s="137"/>
      <c r="FI136" s="137"/>
      <c r="FJ136" s="137"/>
      <c r="FK136" s="137"/>
      <c r="FL136" s="137"/>
      <c r="FM136" s="137"/>
      <c r="FN136" s="137"/>
      <c r="FO136" s="137"/>
      <c r="FP136" s="137"/>
      <c r="FQ136" s="137"/>
      <c r="FR136" s="137"/>
      <c r="FS136" s="137"/>
      <c r="FT136" s="137"/>
      <c r="FU136" s="137"/>
      <c r="FV136" s="137"/>
      <c r="FW136" s="137"/>
      <c r="FX136" s="137"/>
      <c r="FY136" s="137"/>
      <c r="FZ136" s="137"/>
      <c r="GA136" s="137"/>
      <c r="GB136" s="137"/>
      <c r="GC136" s="137"/>
      <c r="GD136" s="137"/>
      <c r="GE136" s="137"/>
      <c r="GF136" s="137"/>
      <c r="GG136" s="137"/>
      <c r="GH136" s="137"/>
      <c r="GI136" s="137"/>
      <c r="GJ136" s="137"/>
      <c r="GK136" s="137"/>
      <c r="GL136" s="137"/>
      <c r="GM136" s="137"/>
      <c r="GN136" s="137"/>
      <c r="GO136" s="137"/>
      <c r="GP136" s="137"/>
      <c r="GQ136" s="137"/>
      <c r="GR136" s="137"/>
      <c r="GS136" s="137"/>
      <c r="GT136" s="137"/>
      <c r="GU136" s="137"/>
      <c r="GV136" s="137"/>
      <c r="GW136" s="137"/>
      <c r="GX136" s="137"/>
      <c r="GY136" s="137"/>
      <c r="GZ136" s="137"/>
      <c r="HA136" s="137"/>
      <c r="HB136" s="137"/>
      <c r="HC136" s="137"/>
      <c r="HD136" s="137"/>
      <c r="HE136" s="137"/>
      <c r="HF136" s="137"/>
      <c r="HG136" s="137"/>
      <c r="HH136" s="137"/>
      <c r="HI136" s="137"/>
      <c r="HJ136" s="137"/>
      <c r="HK136" s="137"/>
      <c r="HL136" s="137"/>
      <c r="HM136" s="137"/>
      <c r="HN136" s="137"/>
      <c r="HO136" s="137"/>
      <c r="HP136" s="137"/>
      <c r="HQ136" s="137"/>
      <c r="HR136" s="137"/>
      <c r="HS136" s="137"/>
      <c r="HT136" s="137"/>
      <c r="HU136" s="137"/>
      <c r="HV136" s="137"/>
      <c r="HW136" s="137"/>
      <c r="HX136" s="137"/>
      <c r="HY136" s="137"/>
      <c r="HZ136" s="137"/>
      <c r="IA136" s="137"/>
      <c r="IB136" s="137"/>
      <c r="IC136" s="137"/>
      <c r="ID136" s="137"/>
      <c r="IE136" s="137"/>
      <c r="IF136" s="137"/>
      <c r="IG136" s="137"/>
      <c r="IH136" s="137"/>
      <c r="II136" s="137"/>
      <c r="IJ136" s="137"/>
      <c r="IK136" s="137"/>
      <c r="IL136" s="137"/>
      <c r="IM136" s="137"/>
      <c r="IN136" s="137"/>
      <c r="IO136" s="137"/>
      <c r="IP136" s="137"/>
      <c r="IQ136" s="137"/>
      <c r="IR136" s="137"/>
      <c r="IS136" s="137"/>
      <c r="IT136" s="137"/>
      <c r="IU136" s="137"/>
      <c r="IV136" s="137"/>
    </row>
    <row r="137" spans="1:256" ht="12.75">
      <c r="A137" s="381"/>
      <c r="B137" s="381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1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  <c r="IV137" s="40"/>
    </row>
    <row r="138" spans="1:256" ht="12.75" customHeight="1">
      <c r="A138" s="381" t="s">
        <v>55</v>
      </c>
      <c r="B138" s="388"/>
      <c r="C138" s="388"/>
      <c r="D138" s="388"/>
      <c r="E138" s="388"/>
      <c r="F138" s="388"/>
      <c r="G138" s="388"/>
      <c r="H138" s="388"/>
      <c r="I138" s="388"/>
      <c r="J138" s="388"/>
      <c r="K138" s="388"/>
      <c r="L138" s="388"/>
      <c r="M138" s="388"/>
      <c r="N138" s="388"/>
      <c r="O138" s="388"/>
      <c r="P138" s="388"/>
      <c r="Q138" s="388"/>
      <c r="R138" s="388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  <c r="IV138" s="40"/>
    </row>
    <row r="139" spans="1:256" ht="12.75">
      <c r="A139" s="389" t="str">
        <f>A5</f>
        <v>НАМИРАЩИ СЕ В ОБРAЩЕНИЕ КЪМ 30.09.2022 г.</v>
      </c>
      <c r="B139" s="389"/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  <c r="P139" s="389"/>
      <c r="Q139" s="389"/>
      <c r="R139" s="389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  <c r="IV139" s="40"/>
    </row>
    <row r="140" spans="1:256" ht="12.75">
      <c r="A140" s="134" t="s">
        <v>83</v>
      </c>
      <c r="B140" s="229"/>
      <c r="C140" s="135"/>
      <c r="D140" s="135"/>
      <c r="E140" s="135"/>
      <c r="F140" s="277"/>
      <c r="G140" s="278"/>
      <c r="H140" s="278"/>
      <c r="I140" s="279"/>
      <c r="J140" s="138"/>
      <c r="K140" s="135"/>
      <c r="L140" s="135"/>
      <c r="M140" s="135"/>
      <c r="N140" s="90"/>
      <c r="O140" s="90"/>
      <c r="P140" s="90"/>
      <c r="Q140" s="139"/>
      <c r="R140" s="9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  <c r="IV140" s="40"/>
    </row>
    <row r="141" spans="1:18" ht="12.75">
      <c r="A141" s="376" t="s">
        <v>222</v>
      </c>
      <c r="B141" s="376" t="s">
        <v>223</v>
      </c>
      <c r="C141" s="376" t="s">
        <v>224</v>
      </c>
      <c r="D141" s="376" t="s">
        <v>225</v>
      </c>
      <c r="E141" s="172" t="s">
        <v>84</v>
      </c>
      <c r="F141" s="92"/>
      <c r="G141" s="93"/>
      <c r="H141" s="378" t="s">
        <v>242</v>
      </c>
      <c r="I141" s="378" t="s">
        <v>243</v>
      </c>
      <c r="J141" s="374" t="s">
        <v>244</v>
      </c>
      <c r="K141" s="173" t="s">
        <v>245</v>
      </c>
      <c r="L141" s="174"/>
      <c r="M141" s="174"/>
      <c r="N141" s="175"/>
      <c r="O141" s="376" t="s">
        <v>229</v>
      </c>
      <c r="P141" s="383" t="s">
        <v>230</v>
      </c>
      <c r="Q141" s="384"/>
      <c r="R141" s="376" t="s">
        <v>231</v>
      </c>
    </row>
    <row r="142" spans="1:18" ht="84">
      <c r="A142" s="385"/>
      <c r="B142" s="385"/>
      <c r="C142" s="385"/>
      <c r="D142" s="385"/>
      <c r="E142" s="184" t="s">
        <v>232</v>
      </c>
      <c r="F142" s="185" t="s">
        <v>233</v>
      </c>
      <c r="G142" s="186" t="s">
        <v>234</v>
      </c>
      <c r="H142" s="386"/>
      <c r="I142" s="386"/>
      <c r="J142" s="387"/>
      <c r="K142" s="228" t="s">
        <v>241</v>
      </c>
      <c r="L142" s="185" t="s">
        <v>236</v>
      </c>
      <c r="M142" s="187" t="s">
        <v>237</v>
      </c>
      <c r="N142" s="185" t="s">
        <v>238</v>
      </c>
      <c r="O142" s="385"/>
      <c r="P142" s="185" t="s">
        <v>239</v>
      </c>
      <c r="Q142" s="185" t="s">
        <v>240</v>
      </c>
      <c r="R142" s="385"/>
    </row>
    <row r="143" spans="1:18" ht="12.75">
      <c r="A143" s="120" t="s">
        <v>85</v>
      </c>
      <c r="B143" s="76"/>
      <c r="C143" s="43">
        <v>45929</v>
      </c>
      <c r="D143" s="77">
        <v>5479</v>
      </c>
      <c r="E143" s="290">
        <f>+E144</f>
        <v>45000000</v>
      </c>
      <c r="F143" s="315">
        <f>+F144</f>
        <v>311355000</v>
      </c>
      <c r="G143" s="290">
        <f>+G144</f>
        <v>234105000</v>
      </c>
      <c r="H143" s="78"/>
      <c r="I143" s="300"/>
      <c r="J143" s="79"/>
      <c r="K143" s="58"/>
      <c r="L143" s="78"/>
      <c r="M143" s="58"/>
      <c r="N143" s="78"/>
      <c r="O143" s="55">
        <v>0.0575</v>
      </c>
      <c r="P143" s="78"/>
      <c r="Q143" s="58"/>
      <c r="R143" s="58"/>
    </row>
    <row r="144" spans="1:256" ht="12.75">
      <c r="A144" s="33" t="s">
        <v>59</v>
      </c>
      <c r="B144" s="56">
        <v>40450</v>
      </c>
      <c r="C144" s="34">
        <v>45929</v>
      </c>
      <c r="D144" s="57"/>
      <c r="E144" s="282">
        <v>45000000</v>
      </c>
      <c r="F144" s="294">
        <v>311355000</v>
      </c>
      <c r="G144" s="282">
        <v>234105000</v>
      </c>
      <c r="H144" s="289">
        <v>220614369</v>
      </c>
      <c r="I144" s="282">
        <v>13490631</v>
      </c>
      <c r="J144" s="288">
        <v>0</v>
      </c>
      <c r="K144" s="283">
        <v>93.24</v>
      </c>
      <c r="L144" s="288">
        <v>92.89</v>
      </c>
      <c r="M144" s="283">
        <v>97.57</v>
      </c>
      <c r="N144" s="288">
        <v>94.24</v>
      </c>
      <c r="O144" s="44">
        <v>0.0575</v>
      </c>
      <c r="P144" s="41">
        <v>0.0656</v>
      </c>
      <c r="Q144" s="36">
        <v>0.0645</v>
      </c>
      <c r="R144" s="282">
        <v>0.17</v>
      </c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  <c r="IV144" s="40"/>
    </row>
    <row r="145" spans="1:256" ht="12.75">
      <c r="A145" s="101" t="s">
        <v>86</v>
      </c>
      <c r="B145" s="102"/>
      <c r="C145" s="102"/>
      <c r="D145" s="102"/>
      <c r="E145" s="284">
        <f>E143</f>
        <v>45000000</v>
      </c>
      <c r="F145" s="316">
        <f>F143</f>
        <v>311355000</v>
      </c>
      <c r="G145" s="284">
        <f>G143</f>
        <v>234105000</v>
      </c>
      <c r="H145" s="316">
        <f>SUM(H144:H144)</f>
        <v>220614369</v>
      </c>
      <c r="I145" s="284">
        <f>SUM(I144:I144)</f>
        <v>13490631</v>
      </c>
      <c r="J145" s="316">
        <f>SUM(J144:J144)</f>
        <v>0</v>
      </c>
      <c r="K145" s="98"/>
      <c r="L145" s="108"/>
      <c r="M145" s="98"/>
      <c r="N145" s="108"/>
      <c r="O145" s="99"/>
      <c r="P145" s="102"/>
      <c r="Q145" s="99"/>
      <c r="R145" s="285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  <c r="IV145" s="40"/>
    </row>
    <row r="146" spans="1:256" ht="12.75">
      <c r="A146" s="121"/>
      <c r="B146" s="26"/>
      <c r="C146" s="26"/>
      <c r="D146" s="26"/>
      <c r="E146" s="317"/>
      <c r="F146" s="318"/>
      <c r="G146" s="317"/>
      <c r="H146" s="318"/>
      <c r="I146" s="317"/>
      <c r="J146" s="318"/>
      <c r="K146" s="122"/>
      <c r="L146" s="119"/>
      <c r="M146" s="122"/>
      <c r="N146" s="119"/>
      <c r="O146" s="123"/>
      <c r="P146" s="118"/>
      <c r="Q146" s="123"/>
      <c r="R146" s="319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  <c r="IV146" s="40"/>
    </row>
    <row r="147" spans="1:256" ht="12.75">
      <c r="A147" s="101" t="s">
        <v>81</v>
      </c>
      <c r="B147" s="102"/>
      <c r="C147" s="102"/>
      <c r="D147" s="102"/>
      <c r="E147" s="284">
        <f>E145</f>
        <v>45000000</v>
      </c>
      <c r="F147" s="316">
        <f>F145</f>
        <v>311355000</v>
      </c>
      <c r="G147" s="284">
        <f>G145</f>
        <v>234105000</v>
      </c>
      <c r="H147" s="316">
        <f>H145</f>
        <v>220614369</v>
      </c>
      <c r="I147" s="284">
        <f>I145</f>
        <v>13490631</v>
      </c>
      <c r="J147" s="316">
        <f>SUM(J146:J146)</f>
        <v>0</v>
      </c>
      <c r="K147" s="99"/>
      <c r="L147" s="102"/>
      <c r="M147" s="99"/>
      <c r="N147" s="102"/>
      <c r="O147" s="99"/>
      <c r="P147" s="102"/>
      <c r="Q147" s="99"/>
      <c r="R147" s="124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  <c r="HP147" s="40"/>
      <c r="HQ147" s="40"/>
      <c r="HR147" s="40"/>
      <c r="HS147" s="40"/>
      <c r="HT147" s="40"/>
      <c r="HU147" s="40"/>
      <c r="HV147" s="40"/>
      <c r="HW147" s="40"/>
      <c r="HX147" s="40"/>
      <c r="HY147" s="40"/>
      <c r="HZ147" s="40"/>
      <c r="IA147" s="40"/>
      <c r="IB147" s="40"/>
      <c r="IC147" s="40"/>
      <c r="ID147" s="40"/>
      <c r="IE147" s="40"/>
      <c r="IF147" s="40"/>
      <c r="IG147" s="40"/>
      <c r="IH147" s="40"/>
      <c r="II147" s="40"/>
      <c r="IJ147" s="40"/>
      <c r="IK147" s="40"/>
      <c r="IL147" s="40"/>
      <c r="IM147" s="40"/>
      <c r="IN147" s="40"/>
      <c r="IO147" s="40"/>
      <c r="IP147" s="40"/>
      <c r="IQ147" s="40"/>
      <c r="IR147" s="40"/>
      <c r="IS147" s="40"/>
      <c r="IT147" s="40"/>
      <c r="IU147" s="40"/>
      <c r="IV147" s="40"/>
    </row>
    <row r="148" spans="1:256" ht="12.75">
      <c r="A148" s="117"/>
      <c r="B148" s="118"/>
      <c r="C148" s="118"/>
      <c r="D148" s="118"/>
      <c r="E148" s="317"/>
      <c r="F148" s="318"/>
      <c r="G148" s="319"/>
      <c r="H148" s="320"/>
      <c r="I148" s="319"/>
      <c r="J148" s="125"/>
      <c r="K148" s="122"/>
      <c r="L148" s="119"/>
      <c r="M148" s="122"/>
      <c r="N148" s="119"/>
      <c r="O148" s="123"/>
      <c r="P148" s="118"/>
      <c r="Q148" s="123"/>
      <c r="R148" s="319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  <c r="HX148" s="40"/>
      <c r="HY148" s="40"/>
      <c r="HZ148" s="40"/>
      <c r="IA148" s="40"/>
      <c r="IB148" s="40"/>
      <c r="IC148" s="40"/>
      <c r="ID148" s="40"/>
      <c r="IE148" s="40"/>
      <c r="IF148" s="40"/>
      <c r="IG148" s="40"/>
      <c r="IH148" s="40"/>
      <c r="II148" s="40"/>
      <c r="IJ148" s="40"/>
      <c r="IK148" s="40"/>
      <c r="IL148" s="40"/>
      <c r="IM148" s="40"/>
      <c r="IN148" s="40"/>
      <c r="IO148" s="40"/>
      <c r="IP148" s="40"/>
      <c r="IQ148" s="40"/>
      <c r="IR148" s="40"/>
      <c r="IS148" s="40"/>
      <c r="IT148" s="40"/>
      <c r="IU148" s="40"/>
      <c r="IV148" s="40"/>
    </row>
    <row r="149" spans="1:256" ht="12.75">
      <c r="A149" s="101" t="s">
        <v>87</v>
      </c>
      <c r="B149" s="102"/>
      <c r="C149" s="102"/>
      <c r="D149" s="102"/>
      <c r="E149" s="313">
        <f aca="true" t="shared" si="3" ref="E149:J149">SUM(E147)</f>
        <v>45000000</v>
      </c>
      <c r="F149" s="321">
        <f t="shared" si="3"/>
        <v>311355000</v>
      </c>
      <c r="G149" s="313">
        <f t="shared" si="3"/>
        <v>234105000</v>
      </c>
      <c r="H149" s="321">
        <f t="shared" si="3"/>
        <v>220614369</v>
      </c>
      <c r="I149" s="313">
        <f t="shared" si="3"/>
        <v>13490631</v>
      </c>
      <c r="J149" s="321">
        <f t="shared" si="3"/>
        <v>0</v>
      </c>
      <c r="K149" s="74" t="s">
        <v>1</v>
      </c>
      <c r="L149" s="198"/>
      <c r="M149" s="74"/>
      <c r="N149" s="198" t="s">
        <v>1</v>
      </c>
      <c r="O149" s="71"/>
      <c r="P149" s="75"/>
      <c r="Q149" s="72"/>
      <c r="R149" s="72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  <c r="IV149" s="40"/>
    </row>
    <row r="150" spans="1:256" ht="12.75">
      <c r="A150" s="48" t="s">
        <v>116</v>
      </c>
      <c r="B150" s="27"/>
      <c r="C150" s="27"/>
      <c r="D150" s="27"/>
      <c r="E150" s="27"/>
      <c r="F150" s="49"/>
      <c r="G150" s="40"/>
      <c r="H150" s="40"/>
      <c r="I150" s="40"/>
      <c r="J150" s="50"/>
      <c r="K150" s="40"/>
      <c r="L150" s="40"/>
      <c r="M150" s="40"/>
      <c r="N150" s="40"/>
      <c r="P150" s="40"/>
      <c r="Q150" s="40"/>
      <c r="R150" s="40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  <c r="BT150" s="137"/>
      <c r="BU150" s="137"/>
      <c r="BV150" s="137"/>
      <c r="BW150" s="137"/>
      <c r="BX150" s="137"/>
      <c r="BY150" s="137"/>
      <c r="BZ150" s="137"/>
      <c r="CA150" s="137"/>
      <c r="CB150" s="137"/>
      <c r="CC150" s="137"/>
      <c r="CD150" s="137"/>
      <c r="CE150" s="137"/>
      <c r="CF150" s="137"/>
      <c r="CG150" s="137"/>
      <c r="CH150" s="137"/>
      <c r="CI150" s="137"/>
      <c r="CJ150" s="137"/>
      <c r="CK150" s="137"/>
      <c r="CL150" s="137"/>
      <c r="CM150" s="137"/>
      <c r="CN150" s="137"/>
      <c r="CO150" s="137"/>
      <c r="CP150" s="137"/>
      <c r="CQ150" s="137"/>
      <c r="CR150" s="137"/>
      <c r="CS150" s="137"/>
      <c r="CT150" s="137"/>
      <c r="CU150" s="137"/>
      <c r="CV150" s="137"/>
      <c r="CW150" s="137"/>
      <c r="CX150" s="137"/>
      <c r="CY150" s="137"/>
      <c r="CZ150" s="137"/>
      <c r="DA150" s="137"/>
      <c r="DB150" s="137"/>
      <c r="DC150" s="137"/>
      <c r="DD150" s="137"/>
      <c r="DE150" s="137"/>
      <c r="DF150" s="137"/>
      <c r="DG150" s="137"/>
      <c r="DH150" s="137"/>
      <c r="DI150" s="137"/>
      <c r="DJ150" s="137"/>
      <c r="DK150" s="137"/>
      <c r="DL150" s="137"/>
      <c r="DM150" s="137"/>
      <c r="DN150" s="137"/>
      <c r="DO150" s="137"/>
      <c r="DP150" s="137"/>
      <c r="DQ150" s="137"/>
      <c r="DR150" s="137"/>
      <c r="DS150" s="137"/>
      <c r="DT150" s="137"/>
      <c r="DU150" s="137"/>
      <c r="DV150" s="137"/>
      <c r="DW150" s="137"/>
      <c r="DX150" s="137"/>
      <c r="DY150" s="137"/>
      <c r="DZ150" s="137"/>
      <c r="EA150" s="137"/>
      <c r="EB150" s="137"/>
      <c r="EC150" s="137"/>
      <c r="ED150" s="137"/>
      <c r="EE150" s="137"/>
      <c r="EF150" s="137"/>
      <c r="EG150" s="137"/>
      <c r="EH150" s="137"/>
      <c r="EI150" s="137"/>
      <c r="EJ150" s="137"/>
      <c r="EK150" s="137"/>
      <c r="EL150" s="137"/>
      <c r="EM150" s="137"/>
      <c r="EN150" s="137"/>
      <c r="EO150" s="137"/>
      <c r="EP150" s="137"/>
      <c r="EQ150" s="137"/>
      <c r="ER150" s="137"/>
      <c r="ES150" s="137"/>
      <c r="ET150" s="137"/>
      <c r="EU150" s="137"/>
      <c r="EV150" s="137"/>
      <c r="EW150" s="137"/>
      <c r="EX150" s="137"/>
      <c r="EY150" s="137"/>
      <c r="EZ150" s="137"/>
      <c r="FA150" s="137"/>
      <c r="FB150" s="137"/>
      <c r="FC150" s="137"/>
      <c r="FD150" s="137"/>
      <c r="FE150" s="137"/>
      <c r="FF150" s="137"/>
      <c r="FG150" s="137"/>
      <c r="FH150" s="137"/>
      <c r="FI150" s="137"/>
      <c r="FJ150" s="137"/>
      <c r="FK150" s="137"/>
      <c r="FL150" s="137"/>
      <c r="FM150" s="137"/>
      <c r="FN150" s="137"/>
      <c r="FO150" s="137"/>
      <c r="FP150" s="137"/>
      <c r="FQ150" s="137"/>
      <c r="FR150" s="137"/>
      <c r="FS150" s="137"/>
      <c r="FT150" s="137"/>
      <c r="FU150" s="137"/>
      <c r="FV150" s="137"/>
      <c r="FW150" s="137"/>
      <c r="FX150" s="137"/>
      <c r="FY150" s="137"/>
      <c r="FZ150" s="137"/>
      <c r="GA150" s="137"/>
      <c r="GB150" s="137"/>
      <c r="GC150" s="137"/>
      <c r="GD150" s="137"/>
      <c r="GE150" s="137"/>
      <c r="GF150" s="137"/>
      <c r="GG150" s="137"/>
      <c r="GH150" s="137"/>
      <c r="GI150" s="137"/>
      <c r="GJ150" s="137"/>
      <c r="GK150" s="137"/>
      <c r="GL150" s="137"/>
      <c r="GM150" s="137"/>
      <c r="GN150" s="137"/>
      <c r="GO150" s="137"/>
      <c r="GP150" s="137"/>
      <c r="GQ150" s="137"/>
      <c r="GR150" s="137"/>
      <c r="GS150" s="137"/>
      <c r="GT150" s="137"/>
      <c r="GU150" s="137"/>
      <c r="GV150" s="137"/>
      <c r="GW150" s="137"/>
      <c r="GX150" s="137"/>
      <c r="GY150" s="137"/>
      <c r="GZ150" s="137"/>
      <c r="HA150" s="137"/>
      <c r="HB150" s="137"/>
      <c r="HC150" s="137"/>
      <c r="HD150" s="137"/>
      <c r="HE150" s="137"/>
      <c r="HF150" s="137"/>
      <c r="HG150" s="137"/>
      <c r="HH150" s="137"/>
      <c r="HI150" s="137"/>
      <c r="HJ150" s="137"/>
      <c r="HK150" s="137"/>
      <c r="HL150" s="137"/>
      <c r="HM150" s="137"/>
      <c r="HN150" s="137"/>
      <c r="HO150" s="137"/>
      <c r="HP150" s="137"/>
      <c r="HQ150" s="137"/>
      <c r="HR150" s="137"/>
      <c r="HS150" s="137"/>
      <c r="HT150" s="137"/>
      <c r="HU150" s="137"/>
      <c r="HV150" s="137"/>
      <c r="HW150" s="137"/>
      <c r="HX150" s="137"/>
      <c r="HY150" s="137"/>
      <c r="HZ150" s="137"/>
      <c r="IA150" s="137"/>
      <c r="IB150" s="137"/>
      <c r="IC150" s="137"/>
      <c r="ID150" s="137"/>
      <c r="IE150" s="137"/>
      <c r="IF150" s="137"/>
      <c r="IG150" s="137"/>
      <c r="IH150" s="137"/>
      <c r="II150" s="137"/>
      <c r="IJ150" s="137"/>
      <c r="IK150" s="137"/>
      <c r="IL150" s="137"/>
      <c r="IM150" s="137"/>
      <c r="IN150" s="137"/>
      <c r="IO150" s="137"/>
      <c r="IP150" s="137"/>
      <c r="IQ150" s="137"/>
      <c r="IR150" s="137"/>
      <c r="IS150" s="137"/>
      <c r="IT150" s="137"/>
      <c r="IU150" s="137"/>
      <c r="IV150" s="137"/>
    </row>
    <row r="151" spans="1:256" ht="12.75">
      <c r="A151" s="48"/>
      <c r="B151" s="27"/>
      <c r="C151" s="27"/>
      <c r="D151" s="27"/>
      <c r="E151" s="27"/>
      <c r="F151" s="49"/>
      <c r="G151" s="40"/>
      <c r="H151" s="40"/>
      <c r="I151" s="40"/>
      <c r="J151" s="50"/>
      <c r="K151" s="40"/>
      <c r="L151" s="40"/>
      <c r="M151" s="40"/>
      <c r="N151" s="40"/>
      <c r="P151" s="40"/>
      <c r="Q151" s="40"/>
      <c r="R151" s="40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  <c r="BT151" s="137"/>
      <c r="BU151" s="137"/>
      <c r="BV151" s="137"/>
      <c r="BW151" s="137"/>
      <c r="BX151" s="137"/>
      <c r="BY151" s="137"/>
      <c r="BZ151" s="137"/>
      <c r="CA151" s="137"/>
      <c r="CB151" s="137"/>
      <c r="CC151" s="137"/>
      <c r="CD151" s="137"/>
      <c r="CE151" s="137"/>
      <c r="CF151" s="137"/>
      <c r="CG151" s="137"/>
      <c r="CH151" s="137"/>
      <c r="CI151" s="137"/>
      <c r="CJ151" s="137"/>
      <c r="CK151" s="137"/>
      <c r="CL151" s="137"/>
      <c r="CM151" s="137"/>
      <c r="CN151" s="137"/>
      <c r="CO151" s="137"/>
      <c r="CP151" s="137"/>
      <c r="CQ151" s="137"/>
      <c r="CR151" s="137"/>
      <c r="CS151" s="137"/>
      <c r="CT151" s="137"/>
      <c r="CU151" s="137"/>
      <c r="CV151" s="137"/>
      <c r="CW151" s="137"/>
      <c r="CX151" s="137"/>
      <c r="CY151" s="137"/>
      <c r="CZ151" s="137"/>
      <c r="DA151" s="137"/>
      <c r="DB151" s="137"/>
      <c r="DC151" s="137"/>
      <c r="DD151" s="137"/>
      <c r="DE151" s="137"/>
      <c r="DF151" s="137"/>
      <c r="DG151" s="137"/>
      <c r="DH151" s="137"/>
      <c r="DI151" s="137"/>
      <c r="DJ151" s="137"/>
      <c r="DK151" s="137"/>
      <c r="DL151" s="137"/>
      <c r="DM151" s="137"/>
      <c r="DN151" s="137"/>
      <c r="DO151" s="137"/>
      <c r="DP151" s="137"/>
      <c r="DQ151" s="137"/>
      <c r="DR151" s="137"/>
      <c r="DS151" s="137"/>
      <c r="DT151" s="137"/>
      <c r="DU151" s="137"/>
      <c r="DV151" s="137"/>
      <c r="DW151" s="137"/>
      <c r="DX151" s="137"/>
      <c r="DY151" s="137"/>
      <c r="DZ151" s="137"/>
      <c r="EA151" s="137"/>
      <c r="EB151" s="137"/>
      <c r="EC151" s="137"/>
      <c r="ED151" s="137"/>
      <c r="EE151" s="137"/>
      <c r="EF151" s="137"/>
      <c r="EG151" s="137"/>
      <c r="EH151" s="137"/>
      <c r="EI151" s="137"/>
      <c r="EJ151" s="137"/>
      <c r="EK151" s="137"/>
      <c r="EL151" s="137"/>
      <c r="EM151" s="137"/>
      <c r="EN151" s="137"/>
      <c r="EO151" s="137"/>
      <c r="EP151" s="137"/>
      <c r="EQ151" s="137"/>
      <c r="ER151" s="137"/>
      <c r="ES151" s="137"/>
      <c r="ET151" s="137"/>
      <c r="EU151" s="137"/>
      <c r="EV151" s="137"/>
      <c r="EW151" s="137"/>
      <c r="EX151" s="137"/>
      <c r="EY151" s="137"/>
      <c r="EZ151" s="137"/>
      <c r="FA151" s="137"/>
      <c r="FB151" s="137"/>
      <c r="FC151" s="137"/>
      <c r="FD151" s="137"/>
      <c r="FE151" s="137"/>
      <c r="FF151" s="137"/>
      <c r="FG151" s="137"/>
      <c r="FH151" s="137"/>
      <c r="FI151" s="137"/>
      <c r="FJ151" s="137"/>
      <c r="FK151" s="137"/>
      <c r="FL151" s="137"/>
      <c r="FM151" s="137"/>
      <c r="FN151" s="137"/>
      <c r="FO151" s="137"/>
      <c r="FP151" s="137"/>
      <c r="FQ151" s="137"/>
      <c r="FR151" s="137"/>
      <c r="FS151" s="137"/>
      <c r="FT151" s="137"/>
      <c r="FU151" s="137"/>
      <c r="FV151" s="137"/>
      <c r="FW151" s="137"/>
      <c r="FX151" s="137"/>
      <c r="FY151" s="137"/>
      <c r="FZ151" s="137"/>
      <c r="GA151" s="137"/>
      <c r="GB151" s="137"/>
      <c r="GC151" s="137"/>
      <c r="GD151" s="137"/>
      <c r="GE151" s="137"/>
      <c r="GF151" s="137"/>
      <c r="GG151" s="137"/>
      <c r="GH151" s="137"/>
      <c r="GI151" s="137"/>
      <c r="GJ151" s="137"/>
      <c r="GK151" s="137"/>
      <c r="GL151" s="137"/>
      <c r="GM151" s="137"/>
      <c r="GN151" s="137"/>
      <c r="GO151" s="137"/>
      <c r="GP151" s="137"/>
      <c r="GQ151" s="137"/>
      <c r="GR151" s="137"/>
      <c r="GS151" s="137"/>
      <c r="GT151" s="137"/>
      <c r="GU151" s="137"/>
      <c r="GV151" s="137"/>
      <c r="GW151" s="137"/>
      <c r="GX151" s="137"/>
      <c r="GY151" s="137"/>
      <c r="GZ151" s="137"/>
      <c r="HA151" s="137"/>
      <c r="HB151" s="137"/>
      <c r="HC151" s="137"/>
      <c r="HD151" s="137"/>
      <c r="HE151" s="137"/>
      <c r="HF151" s="137"/>
      <c r="HG151" s="137"/>
      <c r="HH151" s="137"/>
      <c r="HI151" s="137"/>
      <c r="HJ151" s="137"/>
      <c r="HK151" s="137"/>
      <c r="HL151" s="137"/>
      <c r="HM151" s="137"/>
      <c r="HN151" s="137"/>
      <c r="HO151" s="137"/>
      <c r="HP151" s="137"/>
      <c r="HQ151" s="137"/>
      <c r="HR151" s="137"/>
      <c r="HS151" s="137"/>
      <c r="HT151" s="137"/>
      <c r="HU151" s="137"/>
      <c r="HV151" s="137"/>
      <c r="HW151" s="137"/>
      <c r="HX151" s="137"/>
      <c r="HY151" s="137"/>
      <c r="HZ151" s="137"/>
      <c r="IA151" s="137"/>
      <c r="IB151" s="137"/>
      <c r="IC151" s="137"/>
      <c r="ID151" s="137"/>
      <c r="IE151" s="137"/>
      <c r="IF151" s="137"/>
      <c r="IG151" s="137"/>
      <c r="IH151" s="137"/>
      <c r="II151" s="137"/>
      <c r="IJ151" s="137"/>
      <c r="IK151" s="137"/>
      <c r="IL151" s="137"/>
      <c r="IM151" s="137"/>
      <c r="IN151" s="137"/>
      <c r="IO151" s="137"/>
      <c r="IP151" s="137"/>
      <c r="IQ151" s="137"/>
      <c r="IR151" s="137"/>
      <c r="IS151" s="137"/>
      <c r="IT151" s="137"/>
      <c r="IU151" s="137"/>
      <c r="IV151" s="137"/>
    </row>
    <row r="152" spans="1:256" ht="12.75">
      <c r="A152" s="51" t="s">
        <v>131</v>
      </c>
      <c r="B152" s="27"/>
      <c r="C152" s="27"/>
      <c r="D152" s="27"/>
      <c r="E152" s="96"/>
      <c r="F152" s="49"/>
      <c r="G152" s="40"/>
      <c r="H152" s="40"/>
      <c r="I152" s="40"/>
      <c r="J152" s="50"/>
      <c r="K152" s="40"/>
      <c r="L152" s="40"/>
      <c r="M152" s="40"/>
      <c r="N152" s="40"/>
      <c r="P152" s="52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  <c r="IV152" s="40"/>
    </row>
    <row r="153" spans="1:256" ht="12.75">
      <c r="A153" s="51"/>
      <c r="B153" s="27"/>
      <c r="C153" s="27"/>
      <c r="D153" s="27"/>
      <c r="E153" s="96"/>
      <c r="F153" s="49"/>
      <c r="G153" s="40"/>
      <c r="H153" s="40"/>
      <c r="I153" s="40"/>
      <c r="J153" s="50"/>
      <c r="K153" s="40"/>
      <c r="L153" s="40"/>
      <c r="M153" s="40"/>
      <c r="N153" s="40"/>
      <c r="P153" s="52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  <c r="IV153" s="40"/>
    </row>
    <row r="154" spans="1:256" ht="12.75">
      <c r="A154" s="51"/>
      <c r="B154" s="27"/>
      <c r="C154" s="27"/>
      <c r="D154" s="27"/>
      <c r="E154" s="27"/>
      <c r="F154" s="49"/>
      <c r="G154" s="40"/>
      <c r="H154" s="40"/>
      <c r="I154" s="40"/>
      <c r="J154" s="50"/>
      <c r="K154" s="40"/>
      <c r="L154" s="40"/>
      <c r="M154" s="40"/>
      <c r="N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  <c r="IV154" s="40"/>
    </row>
    <row r="155" spans="1:18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6:10" ht="12.75">
      <c r="F157" s="145"/>
      <c r="H157" s="144"/>
      <c r="J157" s="140"/>
    </row>
    <row r="158" spans="6:10" ht="12.75">
      <c r="F158" s="140"/>
      <c r="H158" s="144"/>
      <c r="J158" s="140"/>
    </row>
    <row r="159" spans="6:10" ht="12.75">
      <c r="F159" s="140"/>
      <c r="H159" s="144"/>
      <c r="J159" s="140"/>
    </row>
    <row r="160" spans="1:18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6:10" ht="12.75">
      <c r="F161" s="145"/>
      <c r="H161" s="144"/>
      <c r="J161" s="140"/>
    </row>
    <row r="162" spans="6:10" ht="12.75">
      <c r="F162" s="140"/>
      <c r="H162" s="144"/>
      <c r="J162" s="140"/>
    </row>
    <row r="163" spans="6:10" ht="12.75">
      <c r="F163" s="140"/>
      <c r="H163" s="144"/>
      <c r="J163" s="140"/>
    </row>
    <row r="164" spans="6:10" ht="12.75">
      <c r="F164" s="140"/>
      <c r="H164" s="144"/>
      <c r="J164" s="140"/>
    </row>
    <row r="165" spans="6:10" ht="12.75">
      <c r="F165" s="140"/>
      <c r="H165" s="144"/>
      <c r="J165" s="140"/>
    </row>
    <row r="167" ht="12.75">
      <c r="H167" s="322"/>
    </row>
  </sheetData>
  <sheetProtection/>
  <mergeCells count="50">
    <mergeCell ref="O141:O142"/>
    <mergeCell ref="B141:B142"/>
    <mergeCell ref="C141:C142"/>
    <mergeCell ref="D141:D142"/>
    <mergeCell ref="H141:H142"/>
    <mergeCell ref="I141:I142"/>
    <mergeCell ref="J141:J142"/>
    <mergeCell ref="P141:Q141"/>
    <mergeCell ref="J118:J119"/>
    <mergeCell ref="O118:O119"/>
    <mergeCell ref="P118:Q118"/>
    <mergeCell ref="R118:R119"/>
    <mergeCell ref="A137:R137"/>
    <mergeCell ref="A138:R138"/>
    <mergeCell ref="R141:R142"/>
    <mergeCell ref="A139:R139"/>
    <mergeCell ref="A141:A142"/>
    <mergeCell ref="A116:R116"/>
    <mergeCell ref="A118:A119"/>
    <mergeCell ref="B118:B119"/>
    <mergeCell ref="C118:C119"/>
    <mergeCell ref="D118:D119"/>
    <mergeCell ref="H118:H119"/>
    <mergeCell ref="I118:I119"/>
    <mergeCell ref="I60:I61"/>
    <mergeCell ref="J60:J61"/>
    <mergeCell ref="O60:O61"/>
    <mergeCell ref="P60:Q60"/>
    <mergeCell ref="R60:R61"/>
    <mergeCell ref="A115:R115"/>
    <mergeCell ref="C8:C9"/>
    <mergeCell ref="D8:D9"/>
    <mergeCell ref="P8:Q8"/>
    <mergeCell ref="A57:R57"/>
    <mergeCell ref="A58:R58"/>
    <mergeCell ref="A60:A61"/>
    <mergeCell ref="B60:B61"/>
    <mergeCell ref="C60:C61"/>
    <mergeCell ref="D60:D61"/>
    <mergeCell ref="H60:H61"/>
    <mergeCell ref="J8:J9"/>
    <mergeCell ref="O8:O9"/>
    <mergeCell ref="I8:I9"/>
    <mergeCell ref="H3:I3"/>
    <mergeCell ref="A4:R4"/>
    <mergeCell ref="A5:R5"/>
    <mergeCell ref="A8:A9"/>
    <mergeCell ref="B8:B9"/>
    <mergeCell ref="H8:H9"/>
    <mergeCell ref="R8:R9"/>
  </mergeCells>
  <printOptions/>
  <pageMargins left="0.1968503937007874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3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2" spans="1:17" ht="15.75">
      <c r="A2" s="390" t="s">
        <v>123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126"/>
      <c r="O2" s="126"/>
      <c r="P2" s="126"/>
      <c r="Q2" s="126"/>
    </row>
    <row r="3" spans="1:17" ht="15.75">
      <c r="A3" s="390" t="s">
        <v>330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126"/>
      <c r="P3" s="126"/>
      <c r="Q3" s="126"/>
    </row>
  </sheetData>
  <sheetProtection/>
  <mergeCells count="2">
    <mergeCell ref="A2:M2"/>
    <mergeCell ref="A3:N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5" max="5" width="12.00390625" style="0" bestFit="1" customWidth="1"/>
    <col min="14" max="14" width="10.28125" style="0" customWidth="1"/>
  </cols>
  <sheetData>
    <row r="2" spans="1:14" ht="15">
      <c r="A2" s="390" t="s">
        <v>124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ht="15">
      <c r="A3" s="390" t="s">
        <v>330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5" ht="15">
      <c r="H5" s="167"/>
    </row>
  </sheetData>
  <sheetProtection/>
  <mergeCells count="2">
    <mergeCell ref="A2:N2"/>
    <mergeCell ref="A3:N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2022-10-19T09:41:29Z</dcterms:modified>
  <cp:category/>
  <cp:version/>
  <cp:contentType/>
  <cp:contentStatus/>
</cp:coreProperties>
</file>