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harts/chart7.xml" ContentType="application/vnd.openxmlformats-officedocument.drawingml.chart+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5570" windowHeight="10785" firstSheet="12" activeTab="14"/>
  </bookViews>
  <sheets>
    <sheet name="PRIMARY MARKET OF GS - 1" sheetId="2" r:id="rId1"/>
    <sheet name="PRIMARY MARKET OF GS - 2" sheetId="3" r:id="rId2"/>
    <sheet name="PRIMARY MARKET OF GS - 3" sheetId="4" r:id="rId3"/>
    <sheet name="PRIMARY MARKET OF GS - 4" sheetId="5" r:id="rId4"/>
    <sheet name="SECONDARY MARKET OF GS - 1" sheetId="20" r:id="rId5"/>
    <sheet name="SECONDARY MARKET OF GS - 2" sheetId="21" r:id="rId6"/>
    <sheet name="SECONDARY MARKET OF GS - 3" sheetId="23" r:id="rId7"/>
    <sheet name="SECONDARY MARKET OF GS - 4" sheetId="22" r:id="rId8"/>
    <sheet name="SECONDARY MARKET OF GS - 5" sheetId="24" r:id="rId9"/>
    <sheet name="SECONDARY MARKET OF GS - 6" sheetId="26" r:id="rId10"/>
    <sheet name="SECONDARY MARKET OF GS - 7" sheetId="25" r:id="rId11"/>
    <sheet name="SECONDARY MARKET OF GS - 8" sheetId="27" r:id="rId12"/>
    <sheet name="SECONDARY MARKET OF GS - 9" sheetId="28" r:id="rId13"/>
    <sheet name="SECONDARY MARKET OF GS - 10" sheetId="29" r:id="rId14"/>
    <sheet name="LIST" sheetId="30" r:id="rId15"/>
    <sheet name="GS - circulating as of 30.09.18" sheetId="19" r:id="rId16"/>
  </sheets>
  <externalReferences>
    <externalReference r:id="rId17"/>
    <externalReference r:id="rId18"/>
    <externalReference r:id="rId19"/>
    <externalReference r:id="rId20"/>
    <externalReference r:id="rId21"/>
    <externalReference r:id="rId22"/>
  </externalReferences>
  <calcPr calcId="152511"/>
</workbook>
</file>

<file path=xl/calcChain.xml><?xml version="1.0" encoding="utf-8"?>
<calcChain xmlns="http://schemas.openxmlformats.org/spreadsheetml/2006/main">
  <c r="E17" i="5" l="1"/>
  <c r="E15" i="3"/>
  <c r="E14" i="3"/>
  <c r="E13" i="3"/>
  <c r="E12" i="3"/>
  <c r="E11" i="3"/>
  <c r="E10" i="3"/>
  <c r="E9" i="3"/>
  <c r="B9" i="3"/>
  <c r="B8" i="3"/>
  <c r="E8" i="3" s="1"/>
  <c r="E7" i="3"/>
  <c r="J179" i="19" l="1"/>
  <c r="I179" i="19"/>
  <c r="H179" i="19"/>
  <c r="G179" i="19"/>
  <c r="G177" i="19"/>
  <c r="F177" i="19"/>
  <c r="F179" i="19" s="1"/>
  <c r="E177" i="19"/>
  <c r="E179" i="19" s="1"/>
  <c r="J175" i="19"/>
  <c r="J181" i="19" s="1"/>
  <c r="J183" i="19" s="1"/>
  <c r="I175" i="19"/>
  <c r="H175" i="19"/>
  <c r="G170" i="19"/>
  <c r="G175" i="19" s="1"/>
  <c r="F170" i="19"/>
  <c r="F175" i="19" s="1"/>
  <c r="E170" i="19"/>
  <c r="E175" i="19" s="1"/>
  <c r="J168" i="19"/>
  <c r="I168" i="19"/>
  <c r="I181" i="19" s="1"/>
  <c r="I183" i="19" s="1"/>
  <c r="H168" i="19"/>
  <c r="G162" i="19"/>
  <c r="F162" i="19"/>
  <c r="E162" i="19"/>
  <c r="G153" i="19"/>
  <c r="F153" i="19"/>
  <c r="E153" i="19"/>
  <c r="G147" i="19"/>
  <c r="F147" i="19"/>
  <c r="E147" i="19"/>
  <c r="J124" i="19"/>
  <c r="I124" i="19"/>
  <c r="H124" i="19"/>
  <c r="H123" i="19"/>
  <c r="G119" i="19"/>
  <c r="F119" i="19"/>
  <c r="E119" i="19"/>
  <c r="G116" i="19"/>
  <c r="F116" i="19"/>
  <c r="E116" i="19"/>
  <c r="G114" i="19"/>
  <c r="F114" i="19"/>
  <c r="E114" i="19"/>
  <c r="G106" i="19"/>
  <c r="F106" i="19"/>
  <c r="E106" i="19"/>
  <c r="G97" i="19"/>
  <c r="F97" i="19"/>
  <c r="E97" i="19"/>
  <c r="G90" i="19"/>
  <c r="F90" i="19"/>
  <c r="E90" i="19"/>
  <c r="G82" i="19"/>
  <c r="F82" i="19"/>
  <c r="E82" i="19"/>
  <c r="G72" i="19"/>
  <c r="F72" i="19"/>
  <c r="E72" i="19"/>
  <c r="J63" i="19"/>
  <c r="I63" i="19"/>
  <c r="H63" i="19"/>
  <c r="G57" i="19"/>
  <c r="F57" i="19"/>
  <c r="E57" i="19"/>
  <c r="G50" i="19"/>
  <c r="G63" i="19" s="1"/>
  <c r="F50" i="19"/>
  <c r="E50" i="19"/>
  <c r="J48" i="19"/>
  <c r="J125" i="19" s="1"/>
  <c r="I48" i="19"/>
  <c r="H48" i="19"/>
  <c r="G44" i="19"/>
  <c r="G48" i="19" s="1"/>
  <c r="F44" i="19"/>
  <c r="F48" i="19" s="1"/>
  <c r="E44" i="19"/>
  <c r="E48" i="19" s="1"/>
  <c r="J36" i="19"/>
  <c r="I36" i="19"/>
  <c r="H36" i="19"/>
  <c r="G29" i="19"/>
  <c r="F29" i="19"/>
  <c r="E29" i="19"/>
  <c r="G22" i="19"/>
  <c r="F22" i="19"/>
  <c r="F36" i="19" s="1"/>
  <c r="E22" i="19"/>
  <c r="J20" i="19"/>
  <c r="I20" i="19"/>
  <c r="H20" i="19"/>
  <c r="G15" i="19"/>
  <c r="G20" i="19" s="1"/>
  <c r="F15" i="19"/>
  <c r="F20" i="19" s="1"/>
  <c r="E15" i="19"/>
  <c r="E20" i="19" s="1"/>
  <c r="J13" i="19"/>
  <c r="I13" i="19"/>
  <c r="H13" i="19"/>
  <c r="G11" i="19"/>
  <c r="G13" i="19" s="1"/>
  <c r="F11" i="19"/>
  <c r="F13" i="19" s="1"/>
  <c r="E11" i="19"/>
  <c r="E13" i="19" s="1"/>
  <c r="G36" i="19" l="1"/>
  <c r="F63" i="19"/>
  <c r="E36" i="19"/>
  <c r="E37" i="19" s="1"/>
  <c r="E63" i="19"/>
  <c r="H37" i="19"/>
  <c r="I37" i="19"/>
  <c r="G168" i="19"/>
  <c r="H125" i="19"/>
  <c r="H126" i="19" s="1"/>
  <c r="E168" i="19"/>
  <c r="J37" i="19"/>
  <c r="I125" i="19"/>
  <c r="E124" i="19"/>
  <c r="E125" i="19" s="1"/>
  <c r="G37" i="19"/>
  <c r="F124" i="19"/>
  <c r="F125" i="19" s="1"/>
  <c r="H181" i="19"/>
  <c r="H183" i="19" s="1"/>
  <c r="G124" i="19"/>
  <c r="G125" i="19" s="1"/>
  <c r="G126" i="19" s="1"/>
  <c r="F168" i="19"/>
  <c r="F181" i="19" s="1"/>
  <c r="F183" i="19" s="1"/>
  <c r="J126" i="19"/>
  <c r="G181" i="19"/>
  <c r="G183" i="19" s="1"/>
  <c r="F37" i="19"/>
  <c r="E181" i="19"/>
  <c r="E183" i="19" s="1"/>
  <c r="I126" i="19" l="1"/>
  <c r="F126" i="19"/>
  <c r="E126" i="19"/>
</calcChain>
</file>

<file path=xl/sharedStrings.xml><?xml version="1.0" encoding="utf-8"?>
<sst xmlns="http://schemas.openxmlformats.org/spreadsheetml/2006/main" count="559" uniqueCount="303">
  <si>
    <t>BGN</t>
  </si>
  <si>
    <t xml:space="preserve"> </t>
  </si>
  <si>
    <t xml:space="preserve">                                                                                                                                                                                        </t>
  </si>
  <si>
    <t>BG 20 098 93228</t>
  </si>
  <si>
    <t>01.10.2018</t>
  </si>
  <si>
    <t>EUR</t>
  </si>
  <si>
    <t>11.10.2018</t>
  </si>
  <si>
    <t/>
  </si>
  <si>
    <t>BG 20 096 93222</t>
  </si>
  <si>
    <t>01.12.2018</t>
  </si>
  <si>
    <t>BG 20 097 94228</t>
  </si>
  <si>
    <t>USD</t>
  </si>
  <si>
    <t>01.01.2019</t>
  </si>
  <si>
    <t>LIBOR</t>
  </si>
  <si>
    <t>BG 20 400 99223</t>
  </si>
  <si>
    <t>EURIBOR</t>
  </si>
  <si>
    <t>BG 20 401 12216</t>
  </si>
  <si>
    <t>18.01.2019</t>
  </si>
  <si>
    <t>BG 20 300 14117</t>
  </si>
  <si>
    <t>22.01.2019</t>
  </si>
  <si>
    <t>BG 20 400 09214</t>
  </si>
  <si>
    <t>28.01.2019</t>
  </si>
  <si>
    <t>BG 20 300 16112</t>
  </si>
  <si>
    <t>17.02.2019</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</si>
  <si>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</si>
  <si>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</si>
  <si>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</si>
  <si>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</si>
  <si>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</si>
  <si>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</si>
  <si>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</si>
  <si>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</si>
  <si>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</si>
  <si>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</si>
  <si>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</si>
  <si>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</si>
  <si>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</si>
  <si>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</si>
  <si>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</si>
  <si>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</si>
  <si>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</si>
  <si>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</si>
  <si>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</si>
  <si>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</si>
  <si>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</si>
  <si>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</si>
  <si>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</si>
  <si>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</si>
  <si>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</si>
  <si>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</si>
  <si>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</si>
  <si>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</si>
  <si>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t>
  </si>
  <si>
    <t xml:space="preserve">*BG 20 300 16112/17.02.2016  </t>
  </si>
  <si>
    <t xml:space="preserve">*BG 20 300 17110/22.02.2017  </t>
  </si>
  <si>
    <t xml:space="preserve">*BG 20 300 14117/22.01.2014  </t>
  </si>
  <si>
    <t xml:space="preserve">*BG 20 301 15112/04.02.2015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</si>
  <si>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</si>
  <si>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</si>
  <si>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</si>
  <si>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</si>
  <si>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</si>
  <si>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</si>
  <si>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</si>
  <si>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</si>
  <si>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</si>
  <si>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</si>
  <si>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</si>
  <si>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</si>
  <si>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</si>
  <si>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</si>
  <si>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</si>
  <si>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</si>
  <si>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</si>
  <si>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</si>
  <si>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</si>
  <si>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</si>
  <si>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</si>
  <si>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</si>
  <si>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</si>
  <si>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</si>
  <si>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</si>
  <si>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</si>
  <si>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Note:</t>
  </si>
  <si>
    <t xml:space="preserve">The lev equivalent of government securities denominated in foreign currency is based on BNB </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</si>
  <si>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</si>
  <si>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</si>
  <si>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</si>
  <si>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</si>
  <si>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</si>
  <si>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</si>
  <si>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</si>
  <si>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</si>
  <si>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</si>
  <si>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</si>
  <si>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</si>
  <si>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</si>
  <si>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</si>
  <si>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</si>
  <si>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</si>
  <si>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</si>
  <si>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</si>
  <si>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</si>
  <si>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</si>
  <si>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</si>
  <si>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</si>
  <si>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</si>
  <si>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</si>
  <si>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</si>
  <si>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</si>
  <si>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</si>
  <si>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</si>
  <si>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</si>
  <si>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</si>
  <si>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</si>
  <si>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</si>
  <si>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</si>
  <si>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</si>
  <si>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</si>
  <si>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</si>
  <si>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</si>
  <si>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</si>
  <si>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</si>
  <si>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</si>
  <si>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</si>
  <si>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</si>
  <si>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</si>
  <si>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</si>
  <si>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</si>
  <si>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</si>
  <si>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</si>
  <si>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</si>
  <si>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</si>
  <si>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</si>
  <si>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</si>
  <si>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</si>
  <si>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</si>
  <si>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</si>
  <si>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</si>
  <si>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</si>
  <si>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</si>
  <si>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</si>
  <si>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</si>
  <si>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</si>
  <si>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</si>
  <si>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</si>
  <si>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</si>
  <si>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</si>
  <si>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</si>
  <si>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</si>
  <si>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</si>
  <si>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</si>
  <si>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</si>
  <si>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</si>
  <si>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</si>
  <si>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</si>
  <si>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</si>
  <si>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</si>
  <si>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</si>
  <si>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</si>
  <si>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</si>
  <si>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</si>
  <si>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</si>
  <si>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</si>
  <si>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</si>
  <si>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</si>
  <si>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</si>
  <si>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</si>
  <si>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</si>
  <si>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</si>
  <si>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</si>
  <si>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</si>
  <si>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</si>
  <si>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</si>
  <si>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</si>
  <si>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</si>
  <si>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</si>
  <si>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</si>
  <si>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</si>
  <si>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</si>
  <si>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</si>
  <si>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</si>
  <si>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</si>
  <si>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</si>
  <si>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</si>
  <si>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</si>
  <si>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</si>
  <si>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</si>
  <si>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</si>
  <si>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</si>
  <si>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</si>
  <si>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</si>
  <si>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</si>
  <si>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</si>
  <si>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</si>
  <si>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</si>
  <si>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</si>
  <si>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</si>
  <si>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</si>
  <si>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</si>
  <si>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</si>
  <si>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</si>
  <si>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</si>
  <si>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</si>
  <si>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</si>
  <si>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</si>
  <si>
    <t>Bid-to-cover Ratio</t>
  </si>
  <si>
    <t xml:space="preserve">                                                   </t>
  </si>
  <si>
    <t>4-years</t>
  </si>
  <si>
    <t>10 years and 6 months</t>
  </si>
  <si>
    <t>I</t>
  </si>
  <si>
    <t>VII</t>
  </si>
  <si>
    <t>IX</t>
  </si>
  <si>
    <t>7 years and 6 months</t>
  </si>
  <si>
    <t>month/ maturity</t>
  </si>
  <si>
    <t xml:space="preserve">*BG 20 401 17215/27.09.2017  </t>
  </si>
  <si>
    <t>Seven-year-and-six-month issues, total</t>
  </si>
  <si>
    <t>X</t>
  </si>
  <si>
    <t>XI</t>
  </si>
  <si>
    <t>XII</t>
  </si>
  <si>
    <t>exchange rates quoted for the last business day of corresponding period.</t>
  </si>
  <si>
    <t>BG 20 401 17215</t>
  </si>
  <si>
    <t>27.03.2025</t>
  </si>
  <si>
    <t>430 625.89</t>
  </si>
  <si>
    <t>98 700 000.00</t>
  </si>
  <si>
    <t xml:space="preserve">             6.00 %</t>
  </si>
  <si>
    <t>193 040 421.00</t>
  </si>
  <si>
    <t>46 204.40</t>
  </si>
  <si>
    <t>9 429 782.48</t>
  </si>
  <si>
    <t>8 353 087.18</t>
  </si>
  <si>
    <t>16 337 218.50</t>
  </si>
  <si>
    <t>125 000 000.00</t>
  </si>
  <si>
    <t xml:space="preserve">             4.50 %</t>
  </si>
  <si>
    <t>244 478 750.00</t>
  </si>
  <si>
    <t>310 000 000.00</t>
  </si>
  <si>
    <t xml:space="preserve">             2.50 %</t>
  </si>
  <si>
    <t>157 500 000.00</t>
  </si>
  <si>
    <t xml:space="preserve">             4.95 %</t>
  </si>
  <si>
    <t>200 000 000.00</t>
  </si>
  <si>
    <t xml:space="preserve">             0.50 %</t>
  </si>
  <si>
    <t>165 000 000.00</t>
  </si>
  <si>
    <t xml:space="preserve">             3.50 %</t>
  </si>
  <si>
    <t>322 711 950.00</t>
  </si>
  <si>
    <t>400 000 000.00</t>
  </si>
  <si>
    <t xml:space="preserve">             1.85 %</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</si>
  <si>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</si>
  <si>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</si>
  <si>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</si>
  <si>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</si>
  <si>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</si>
  <si>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</si>
  <si>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</si>
  <si>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</si>
  <si>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</si>
  <si>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</si>
  <si>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</si>
  <si>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</si>
  <si>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</si>
  <si>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</si>
  <si>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</si>
  <si>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</si>
  <si>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</si>
  <si>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</si>
  <si>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</si>
  <si>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</si>
  <si>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</si>
  <si>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</si>
  <si>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</si>
  <si>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</si>
  <si>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r>
      <t>Sixth opening</t>
    </r>
    <r>
      <rPr>
        <b/>
        <vertAlign val="superscript"/>
        <sz val="9"/>
        <rFont val="Arial"/>
        <family val="2"/>
        <charset val="204"/>
      </rPr>
      <t>2</t>
    </r>
  </si>
  <si>
    <r>
      <t>Fifth opening</t>
    </r>
    <r>
      <rPr>
        <b/>
        <vertAlign val="superscript"/>
        <sz val="9"/>
        <rFont val="Arial"/>
        <family val="2"/>
        <charset val="204"/>
      </rPr>
      <t>3</t>
    </r>
  </si>
  <si>
    <t xml:space="preserve">25-years </t>
  </si>
  <si>
    <t>BIR</t>
  </si>
  <si>
    <t>BG 20 404 03219**</t>
  </si>
  <si>
    <t>22.10.2018</t>
  </si>
  <si>
    <t xml:space="preserve">** The total volume of this circulating issue decreases due to removal of government securities of this issue </t>
  </si>
  <si>
    <t>GOVERNMENT SECURITIES SOLD AT AUCTIONS, CIRCULATING AS OF 30 SEPTEMBER 2018</t>
  </si>
  <si>
    <t>CIRCULATING AS OF 30 SEPTEMBER 2018</t>
  </si>
  <si>
    <t>September 2018</t>
  </si>
  <si>
    <t>Circulating as of 30 September 2018*</t>
  </si>
  <si>
    <t>15 932 183.29</t>
  </si>
  <si>
    <t>16.01.2019</t>
  </si>
  <si>
    <t>04.02.2019</t>
  </si>
  <si>
    <t>13.01.2019</t>
  </si>
  <si>
    <t>12.02.2019</t>
  </si>
  <si>
    <t>22.02.2019</t>
  </si>
  <si>
    <t>19.01.2019</t>
  </si>
  <si>
    <t>11.01.2019</t>
  </si>
  <si>
    <t>09.01.2019</t>
  </si>
  <si>
    <t>15.01.2019</t>
  </si>
  <si>
    <t>27.03.2019</t>
  </si>
  <si>
    <t>14.01.2019</t>
  </si>
  <si>
    <t>29.03.2019</t>
  </si>
  <si>
    <t>27.01.2019</t>
  </si>
  <si>
    <t>25.01.2019</t>
  </si>
  <si>
    <t>5 647 452 285.23</t>
  </si>
  <si>
    <r>
      <t xml:space="preserve">* The MF did not announce any government securities auctions during the third </t>
    </r>
    <r>
      <rPr>
        <sz val="10"/>
        <color indexed="8"/>
        <rFont val="Arial"/>
        <family val="2"/>
        <charset val="204"/>
      </rPr>
      <t>quarter</t>
    </r>
    <r>
      <rPr>
        <sz val="10"/>
        <rFont val="Arial"/>
        <family val="2"/>
        <charset val="204"/>
      </rPr>
      <t xml:space="preserve"> of 2018</t>
    </r>
  </si>
  <si>
    <t>exchange rates of foreign currencies against the Bulgarian lev quoted on 30 September 2018.</t>
  </si>
  <si>
    <t>Circulating as of 30 SEPTEMBER 2018</t>
  </si>
  <si>
    <t>(Third Quarter)</t>
  </si>
  <si>
    <t>Volume and Structure of Transactions in Tradable Government Securities by Currency of Issues</t>
  </si>
  <si>
    <t>Volume and Structure of Transactions in Tradable Government Securities by Maturity of Issues</t>
  </si>
  <si>
    <t>Holders of Government Securities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</si>
</sst>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2">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family val="2"/>
      <charset val="204"/>
    </font>
    <font>
      <u/>
      <sz val="9"/>
      <name val="Arial"/>
      <family val="2"/>
      <charset val="204"/>
    </font>
    <font>
      <b/>
      <sz val="8.5"/>
      <name val="Arial"/>
      <family val="2"/>
      <charset val="204"/>
    </font>
    <font>
      <b/>
      <sz val="10"/>
      <name val="Times New Roman"/>
      <family val="1"/>
      <charset val="204"/>
    </font>
    <font>
      <sz val="11"/>
      <color indexed="8"/>
      <name val="Arial"/>
      <family val="2"/>
      <charset val="204"/>
    </font>
    <font>
      <sz val="8"/>
      <name val="Calibri"/>
      <family val="2"/>
    </font>
    <font>
      <sz val="11"/>
      <color theme="1"/>
      <name val="Calibri"/>
      <family val="2"/>
      <scheme val="minor"/>
    </font>
    <font>
      <sz val="10"/>
      <color indexed="8"/>
      <name val="Arial"/>
      <family val="2"/>
      <charset val="204"/>
    </font>
    <font>
      <sz val="10"/>
      <name val="Arial"/>
      <charset val="204"/>
    </font>
    <font>
      <sz val="10"/>
      <name val="HebarCond"/>
      <charset val="204"/>
    </font>
    <font>
      <b/>
      <sz val="12"/>
      <name val="HebarCond"/>
      <charset val="204"/>
    </font>
    <font>
      <b/>
      <sz val="11"/>
      <color theme="1"/>
      <name val="Arial"/>
      <family val="2"/>
      <charset val="204"/>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rgb="FFFFFFFF"/>
        <bgColor indexed="64"/>
      </patternFill>
    </fill>
    <fill>
      <patternFill patternType="solid">
        <fgColor rgb="FFC0C0C0"/>
        <bgColor indexed="64"/>
      </patternFill>
    </fill>
    <fill>
      <patternFill patternType="solid">
        <fgColor theme="0"/>
        <bgColor indexed="64"/>
      </patternFill>
    </fill>
  </fills>
  <borders count="25">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26" fillId="0" borderId="0"/>
    <xf numFmtId="0" fontId="4" fillId="0" borderId="0"/>
    <xf numFmtId="0" fontId="28" fillId="0" borderId="0"/>
    <xf numFmtId="0" fontId="29" fillId="0" borderId="0"/>
    <xf numFmtId="9" fontId="26" fillId="0" borderId="0" applyFont="0" applyFill="0" applyBorder="0" applyAlignment="0" applyProtection="0"/>
    <xf numFmtId="43" fontId="26" fillId="0" borderId="0" applyFont="0" applyFill="0" applyBorder="0" applyAlignment="0" applyProtection="0"/>
  </cellStyleXfs>
  <cellXfs count="496">
    <xf numFmtId="0" fontId="0" fillId="0" borderId="0" xfId="0"/>
    <xf numFmtId="0" fontId="2" fillId="0" borderId="0" xfId="0" applyFont="1"/>
    <xf numFmtId="0" fontId="2" fillId="2" borderId="0" xfId="0" applyFont="1" applyFill="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6" fillId="2" borderId="7" xfId="0" applyNumberFormat="1" applyFont="1" applyFill="1" applyBorder="1" applyAlignment="1">
      <alignment horizontal="center"/>
    </xf>
    <xf numFmtId="3" fontId="6" fillId="2" borderId="0" xfId="1" applyNumberFormat="1" applyFont="1" applyFill="1" applyBorder="1" applyAlignment="1">
      <alignment horizontal="center"/>
    </xf>
    <xf numFmtId="3" fontId="6" fillId="2" borderId="8" xfId="1" applyNumberFormat="1" applyFont="1" applyFill="1" applyBorder="1" applyAlignment="1">
      <alignment horizontal="center"/>
    </xf>
    <xf numFmtId="3" fontId="7" fillId="2" borderId="0" xfId="1" applyNumberFormat="1" applyFont="1" applyFill="1" applyBorder="1" applyAlignment="1">
      <alignment horizontal="center"/>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0" xfId="0" applyFont="1" applyFill="1"/>
    <xf numFmtId="0" fontId="3" fillId="0" borderId="0" xfId="0" applyFont="1"/>
    <xf numFmtId="0" fontId="5" fillId="2" borderId="4" xfId="0" applyFont="1" applyFill="1" applyBorder="1" applyAlignment="1">
      <alignment horizontal="left" wrapText="1"/>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166" fontId="7" fillId="0" borderId="2" xfId="0" applyNumberFormat="1" applyFont="1" applyFill="1" applyBorder="1" applyAlignment="1" applyProtection="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66"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4" fontId="7" fillId="4" borderId="1" xfId="0" applyNumberFormat="1" applyFont="1" applyFill="1" applyBorder="1" applyAlignment="1" applyProtection="1">
      <alignment horizontal="right"/>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0" fontId="6" fillId="2" borderId="4" xfId="0" applyFont="1" applyFill="1" applyBorder="1" applyAlignment="1" applyProtection="1">
      <alignment horizontal="left" wrapText="1"/>
    </xf>
    <xf numFmtId="0" fontId="6" fillId="2" borderId="5" xfId="0" applyFont="1" applyFill="1" applyBorder="1" applyAlignment="1">
      <alignment horizontal="center"/>
    </xf>
    <xf numFmtId="166" fontId="7" fillId="2" borderId="1" xfId="0" applyNumberFormat="1" applyFont="1" applyFill="1" applyBorder="1" applyAlignment="1" applyProtection="1">
      <alignment horizontal="right"/>
    </xf>
    <xf numFmtId="166" fontId="7" fillId="2" borderId="6" xfId="0" applyNumberFormat="1" applyFont="1" applyFill="1" applyBorder="1" applyAlignment="1" applyProtection="1">
      <alignment horizontal="right"/>
    </xf>
    <xf numFmtId="0" fontId="7" fillId="2" borderId="1" xfId="0" applyFont="1" applyFill="1" applyBorder="1" applyAlignment="1">
      <alignment horizontal="right"/>
    </xf>
    <xf numFmtId="0" fontId="7" fillId="2" borderId="5" xfId="0" applyFont="1" applyFill="1" applyBorder="1" applyAlignment="1">
      <alignment horizontal="right"/>
    </xf>
    <xf numFmtId="0" fontId="7" fillId="2" borderId="1" xfId="0" applyFont="1" applyFill="1" applyBorder="1" applyAlignment="1">
      <alignment horizontal="center"/>
    </xf>
    <xf numFmtId="0" fontId="7" fillId="2" borderId="6" xfId="0" applyFont="1" applyFill="1" applyBorder="1" applyAlignment="1">
      <alignment horizontal="center"/>
    </xf>
    <xf numFmtId="166" fontId="7" fillId="2" borderId="1"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3" fontId="7" fillId="4" borderId="5" xfId="0" applyNumberFormat="1" applyFont="1" applyFill="1" applyBorder="1" applyAlignment="1" applyProtection="1">
      <alignment horizontal="center"/>
    </xf>
    <xf numFmtId="166" fontId="7" fillId="4" borderId="5" xfId="0" applyNumberFormat="1" applyFont="1" applyFill="1" applyBorder="1" applyProtection="1"/>
    <xf numFmtId="0" fontId="13"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3"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66" fontId="7" fillId="4" borderId="2" xfId="0" applyNumberFormat="1" applyFont="1" applyFill="1" applyBorder="1" applyAlignment="1" applyProtection="1">
      <alignment horizontal="right"/>
    </xf>
    <xf numFmtId="10" fontId="7" fillId="4" borderId="2" xfId="2" applyNumberFormat="1" applyFont="1" applyFill="1" applyBorder="1" applyAlignment="1" applyProtection="1">
      <alignment horizontal="center"/>
    </xf>
    <xf numFmtId="10" fontId="7" fillId="4" borderId="2" xfId="0"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14" fontId="16" fillId="4" borderId="0" xfId="0" applyNumberFormat="1" applyFont="1" applyFill="1" applyBorder="1" applyAlignment="1" applyProtection="1">
      <alignment horizontal="center"/>
    </xf>
    <xf numFmtId="14" fontId="16" fillId="4" borderId="2" xfId="0" applyNumberFormat="1" applyFont="1" applyFill="1" applyBorder="1" applyAlignment="1" applyProtection="1">
      <alignment horizontal="center"/>
    </xf>
    <xf numFmtId="3" fontId="16" fillId="4" borderId="0" xfId="0" applyNumberFormat="1" applyFont="1" applyFill="1" applyBorder="1" applyAlignment="1" applyProtection="1">
      <alignment horizontal="center"/>
    </xf>
    <xf numFmtId="166" fontId="16" fillId="4" borderId="2" xfId="0" applyNumberFormat="1" applyFont="1" applyFill="1" applyBorder="1" applyProtection="1"/>
    <xf numFmtId="166" fontId="16" fillId="4" borderId="0" xfId="0" applyNumberFormat="1" applyFont="1" applyFill="1" applyBorder="1" applyProtection="1"/>
    <xf numFmtId="4" fontId="16" fillId="4" borderId="0" xfId="0" applyNumberFormat="1" applyFont="1" applyFill="1" applyBorder="1" applyProtection="1"/>
    <xf numFmtId="166" fontId="16" fillId="4" borderId="2" xfId="0" applyNumberFormat="1" applyFont="1" applyFill="1" applyBorder="1" applyAlignment="1" applyProtection="1">
      <alignment horizontal="right"/>
    </xf>
    <xf numFmtId="166" fontId="16" fillId="4" borderId="0" xfId="0" applyNumberFormat="1" applyFont="1" applyFill="1" applyBorder="1" applyAlignment="1" applyProtection="1">
      <alignment horizontal="right"/>
    </xf>
    <xf numFmtId="10" fontId="16" fillId="4" borderId="2" xfId="2" applyNumberFormat="1" applyFont="1" applyFill="1" applyBorder="1" applyAlignment="1" applyProtection="1">
      <alignment horizontal="center"/>
    </xf>
    <xf numFmtId="10" fontId="16" fillId="4" borderId="0" xfId="0" applyNumberFormat="1" applyFont="1" applyFill="1" applyBorder="1" applyAlignment="1" applyProtection="1">
      <alignment horizontal="center"/>
    </xf>
    <xf numFmtId="10" fontId="16" fillId="4" borderId="2" xfId="0" applyNumberFormat="1" applyFont="1" applyFill="1" applyBorder="1" applyAlignment="1" applyProtection="1">
      <alignment horizontal="center"/>
    </xf>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166" fontId="7" fillId="0" borderId="10" xfId="0" applyNumberFormat="1" applyFont="1" applyFill="1" applyBorder="1" applyAlignment="1">
      <alignment horizontal="right"/>
    </xf>
    <xf numFmtId="166" fontId="7" fillId="0" borderId="10" xfId="0" applyNumberFormat="1" applyFont="1" applyFill="1" applyBorder="1" applyAlignment="1" applyProtection="1">
      <alignment horizontal="right"/>
    </xf>
    <xf numFmtId="10"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0" fontId="6" fillId="4" borderId="0" xfId="0" applyFont="1" applyFill="1"/>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0" fontId="6" fillId="4" borderId="5" xfId="0" applyFont="1" applyFill="1" applyBorder="1" applyAlignment="1">
      <alignment horizontal="left"/>
    </xf>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6" fillId="0" borderId="0" xfId="0" applyFont="1" applyFill="1"/>
    <xf numFmtId="14" fontId="7" fillId="0" borderId="10" xfId="0" applyNumberFormat="1" applyFont="1" applyFill="1" applyBorder="1" applyAlignment="1" applyProtection="1">
      <alignment horizontal="center"/>
    </xf>
    <xf numFmtId="166" fontId="7" fillId="0" borderId="10" xfId="0" applyNumberFormat="1" applyFont="1" applyFill="1" applyBorder="1" applyProtection="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4" fontId="9" fillId="0" borderId="0" xfId="0" applyNumberFormat="1" applyFont="1" applyAlignment="1">
      <alignment horizontal="right"/>
    </xf>
    <xf numFmtId="4" fontId="18"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6" fillId="3" borderId="9" xfId="0" applyFont="1" applyFill="1" applyBorder="1" applyAlignment="1">
      <alignment horizontal="center" vertical="top"/>
    </xf>
    <xf numFmtId="0" fontId="19" fillId="2" borderId="0" xfId="0" applyFont="1" applyFill="1" applyBorder="1"/>
    <xf numFmtId="0" fontId="19" fillId="2" borderId="0" xfId="0" applyFont="1" applyFill="1"/>
    <xf numFmtId="0" fontId="6" fillId="3" borderId="4" xfId="0" applyFont="1" applyFill="1" applyBorder="1" applyAlignment="1">
      <alignment horizontal="center" vertical="top"/>
    </xf>
    <xf numFmtId="3" fontId="19" fillId="2" borderId="0" xfId="0" applyNumberFormat="1" applyFont="1" applyFill="1"/>
    <xf numFmtId="43" fontId="19" fillId="2" borderId="0" xfId="1" applyFont="1" applyFill="1"/>
    <xf numFmtId="3" fontId="0" fillId="2" borderId="0" xfId="0" applyNumberFormat="1" applyFill="1"/>
    <xf numFmtId="0" fontId="13" fillId="0" borderId="0" xfId="0" applyFont="1" applyFill="1" applyBorder="1" applyAlignment="1">
      <alignment horizontal="right" vertical="center"/>
    </xf>
    <xf numFmtId="0" fontId="6" fillId="2" borderId="0" xfId="0" applyFont="1" applyFill="1"/>
    <xf numFmtId="43" fontId="5" fillId="2" borderId="1" xfId="1" applyFont="1" applyFill="1" applyBorder="1" applyAlignment="1">
      <alignment horizontal="center"/>
    </xf>
    <xf numFmtId="0" fontId="5" fillId="2" borderId="0" xfId="0" applyFont="1" applyFill="1" applyAlignment="1">
      <alignment vertic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0" fontId="22" fillId="0" borderId="0" xfId="0" applyFont="1"/>
    <xf numFmtId="0" fontId="7" fillId="2" borderId="0" xfId="0" applyFont="1" applyFill="1" applyBorder="1" applyAlignment="1">
      <alignment horizontal="center"/>
    </xf>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applyAlignment="1">
      <alignment horizontal="center"/>
    </xf>
    <xf numFmtId="0" fontId="6" fillId="2" borderId="0" xfId="0" applyFont="1" applyFill="1" applyBorder="1"/>
    <xf numFmtId="166" fontId="15" fillId="0" borderId="0" xfId="0" applyNumberFormat="1" applyFont="1" applyFill="1" applyBorder="1" applyAlignment="1" applyProtection="1">
      <alignment horizontal="right"/>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5" fillId="0" borderId="0" xfId="0" applyFont="1"/>
    <xf numFmtId="0" fontId="4" fillId="0" borderId="0" xfId="0" applyFont="1" applyAlignment="1">
      <alignment horizontal="left"/>
    </xf>
    <xf numFmtId="2" fontId="4" fillId="0" borderId="0" xfId="1" applyNumberFormat="1" applyFont="1" applyBorder="1" applyAlignment="1">
      <alignment horizontal="left" indent="1"/>
    </xf>
    <xf numFmtId="0" fontId="4" fillId="0" borderId="0" xfId="0" applyFont="1" applyBorder="1" applyAlignment="1">
      <alignment horizontal="center"/>
    </xf>
    <xf numFmtId="2" fontId="4" fillId="0" borderId="0" xfId="1" applyNumberFormat="1" applyFont="1" applyBorder="1"/>
    <xf numFmtId="165" fontId="4" fillId="0" borderId="0" xfId="1" applyNumberFormat="1" applyFont="1" applyBorder="1"/>
    <xf numFmtId="17" fontId="4" fillId="0" borderId="0" xfId="0" applyNumberFormat="1" applyFont="1" applyBorder="1" applyAlignment="1">
      <alignment horizontal="center"/>
    </xf>
    <xf numFmtId="0" fontId="3" fillId="0" borderId="0" xfId="0" applyFont="1" applyBorder="1" applyAlignment="1">
      <alignment horizont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0" fontId="6" fillId="2" borderId="0" xfId="0" applyFont="1" applyFill="1" applyAlignment="1" applyProtection="1">
      <alignment horizontal="left"/>
    </xf>
    <xf numFmtId="0" fontId="6" fillId="2" borderId="0" xfId="0" applyFont="1" applyFill="1" applyAlignment="1">
      <alignment horizontal="center"/>
    </xf>
    <xf numFmtId="0" fontId="6" fillId="2" borderId="0" xfId="0" applyFont="1" applyFill="1" applyAlignment="1">
      <alignment horizontal="right"/>
    </xf>
    <xf numFmtId="4" fontId="6" fillId="2" borderId="0" xfId="0" applyNumberFormat="1" applyFont="1" applyFill="1"/>
    <xf numFmtId="0" fontId="6" fillId="2" borderId="0" xfId="0" applyFont="1" applyFill="1" applyAlignment="1">
      <alignment horizontal="left"/>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166" fontId="7" fillId="2" borderId="0" xfId="0" applyNumberFormat="1" applyFont="1" applyFill="1" applyBorder="1" applyProtection="1"/>
    <xf numFmtId="2" fontId="6" fillId="2" borderId="0" xfId="0" applyNumberFormat="1" applyFont="1" applyFill="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9" fillId="2" borderId="0" xfId="0" applyFont="1" applyFill="1" applyAlignment="1">
      <alignment horizontal="left"/>
    </xf>
    <xf numFmtId="0" fontId="9" fillId="2" borderId="0" xfId="0" applyFont="1" applyFill="1" applyAlignment="1">
      <alignment horizontal="center"/>
    </xf>
    <xf numFmtId="0" fontId="9" fillId="2" borderId="0" xfId="0" applyFont="1" applyFill="1" applyAlignment="1">
      <alignment horizontal="right"/>
    </xf>
    <xf numFmtId="0" fontId="9" fillId="2" borderId="0" xfId="0" applyFont="1" applyFill="1"/>
    <xf numFmtId="4" fontId="9" fillId="2" borderId="0" xfId="0" applyNumberFormat="1" applyFont="1" applyFill="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0" fontId="16" fillId="4" borderId="2" xfId="0" applyFont="1" applyFill="1" applyBorder="1" applyAlignment="1" applyProtection="1">
      <alignment horizontal="right"/>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0" fontId="23" fillId="6" borderId="17" xfId="0" applyFont="1" applyFill="1" applyBorder="1" applyAlignment="1">
      <alignment horizontal="left" vertical="top" wrapText="1" indent="1"/>
    </xf>
    <xf numFmtId="0" fontId="23" fillId="6" borderId="16" xfId="0" applyFont="1" applyFill="1" applyBorder="1" applyAlignment="1">
      <alignment horizontal="left" vertical="top" wrapText="1" indent="1"/>
    </xf>
    <xf numFmtId="0" fontId="23" fillId="6" borderId="18" xfId="0" applyFont="1" applyFill="1" applyBorder="1" applyAlignment="1">
      <alignment horizontal="left" vertical="top" wrapText="1" indent="1"/>
    </xf>
    <xf numFmtId="0" fontId="23" fillId="6" borderId="19" xfId="0" applyFont="1" applyFill="1" applyBorder="1" applyAlignment="1">
      <alignment vertical="top" wrapText="1"/>
    </xf>
    <xf numFmtId="0" fontId="0" fillId="4" borderId="12" xfId="0" applyFill="1" applyBorder="1" applyAlignment="1">
      <alignment horizontal="right"/>
    </xf>
    <xf numFmtId="2" fontId="4" fillId="0" borderId="12" xfId="1" applyNumberFormat="1" applyFont="1" applyBorder="1" applyAlignment="1">
      <alignment horizontal="left" indent="1"/>
    </xf>
    <xf numFmtId="2" fontId="3" fillId="0" borderId="12" xfId="1" applyNumberFormat="1" applyFont="1" applyBorder="1" applyAlignment="1">
      <alignment horizontal="right"/>
    </xf>
    <xf numFmtId="2" fontId="4" fillId="0" borderId="12" xfId="1" applyNumberFormat="1" applyFont="1" applyBorder="1" applyAlignment="1">
      <alignment horizontal="right"/>
    </xf>
    <xf numFmtId="0" fontId="0" fillId="0" borderId="12" xfId="0" applyBorder="1"/>
    <xf numFmtId="2" fontId="3" fillId="0" borderId="12" xfId="1" applyNumberFormat="1" applyFont="1" applyBorder="1" applyAlignment="1"/>
    <xf numFmtId="2" fontId="4" fillId="0" borderId="12" xfId="1" applyNumberFormat="1" applyFont="1" applyBorder="1" applyAlignment="1"/>
    <xf numFmtId="0" fontId="0" fillId="0" borderId="0" xfId="0" applyBorder="1"/>
    <xf numFmtId="0" fontId="3" fillId="2" borderId="0" xfId="0" applyFont="1" applyFill="1" applyAlignment="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166" fontId="7" fillId="6" borderId="2" xfId="0" applyNumberFormat="1" applyFont="1" applyFill="1" applyBorder="1" applyAlignment="1" applyProtection="1">
      <alignment horizontal="center" wrapText="1"/>
    </xf>
    <xf numFmtId="0" fontId="23" fillId="6" borderId="20" xfId="0" applyFont="1" applyFill="1" applyBorder="1" applyAlignment="1">
      <alignment vertical="top" wrapText="1"/>
    </xf>
    <xf numFmtId="0" fontId="3" fillId="0" borderId="13" xfId="0" applyFont="1" applyBorder="1"/>
    <xf numFmtId="0" fontId="0" fillId="0" borderId="13" xfId="0" applyBorder="1"/>
    <xf numFmtId="2" fontId="3" fillId="0" borderId="12" xfId="0" applyNumberFormat="1" applyFont="1" applyBorder="1"/>
    <xf numFmtId="164" fontId="6" fillId="0" borderId="3" xfId="0" applyNumberFormat="1" applyFont="1" applyBorder="1" applyAlignment="1">
      <alignment horizontal="center"/>
    </xf>
    <xf numFmtId="0" fontId="13" fillId="0" borderId="0" xfId="0" applyFont="1" applyBorder="1" applyAlignment="1">
      <alignment horizontal="left" vertical="center"/>
    </xf>
    <xf numFmtId="0" fontId="13" fillId="0" borderId="0" xfId="0" applyFont="1" applyBorder="1" applyAlignment="1">
      <alignment horizontal="right" vertical="center"/>
    </xf>
    <xf numFmtId="0" fontId="13" fillId="0" borderId="0" xfId="0" applyFont="1" applyBorder="1" applyAlignment="1">
      <alignment horizontal="center" vertical="center"/>
    </xf>
    <xf numFmtId="0" fontId="4" fillId="0" borderId="0" xfId="0" applyFont="1"/>
    <xf numFmtId="168" fontId="5" fillId="2" borderId="3" xfId="0" applyNumberFormat="1" applyFont="1" applyFill="1" applyBorder="1" applyAlignment="1">
      <alignment horizontal="center" vertical="center"/>
    </xf>
    <xf numFmtId="0" fontId="3" fillId="0" borderId="0" xfId="0" applyFont="1" applyAlignment="1">
      <alignment horizontal="left"/>
    </xf>
    <xf numFmtId="0" fontId="26" fillId="7" borderId="0" xfId="3" applyFill="1"/>
    <xf numFmtId="0" fontId="5" fillId="7" borderId="0" xfId="3" applyFont="1" applyFill="1"/>
    <xf numFmtId="0" fontId="5" fillId="7" borderId="0" xfId="3" applyFont="1" applyFill="1" applyAlignment="1">
      <alignment horizontal="right"/>
    </xf>
    <xf numFmtId="0" fontId="5" fillId="8" borderId="21" xfId="0" applyFont="1" applyFill="1" applyBorder="1" applyAlignment="1">
      <alignment horizontal="center" vertical="center" wrapText="1"/>
    </xf>
    <xf numFmtId="0" fontId="8" fillId="0" borderId="21" xfId="0" applyFont="1" applyBorder="1" applyAlignment="1">
      <alignment horizontal="center" vertical="center" wrapText="1"/>
    </xf>
    <xf numFmtId="0" fontId="8" fillId="0" borderId="21" xfId="0" applyFont="1" applyBorder="1" applyAlignment="1">
      <alignment horizontal="right" vertical="center"/>
    </xf>
    <xf numFmtId="0" fontId="13" fillId="0" borderId="21" xfId="0" applyFont="1" applyBorder="1" applyAlignment="1">
      <alignment horizontal="right" vertical="center"/>
    </xf>
    <xf numFmtId="0" fontId="13" fillId="0" borderId="21" xfId="0" applyFont="1" applyBorder="1" applyAlignment="1">
      <alignment horizontal="center" vertical="center"/>
    </xf>
    <xf numFmtId="0" fontId="5" fillId="7" borderId="0" xfId="0" applyFont="1" applyFill="1"/>
    <xf numFmtId="0" fontId="4" fillId="7" borderId="0" xfId="0" applyFont="1" applyFill="1"/>
    <xf numFmtId="0" fontId="21" fillId="7" borderId="0" xfId="0" applyFont="1" applyFill="1"/>
    <xf numFmtId="0" fontId="20" fillId="7" borderId="0" xfId="0" applyFont="1" applyFill="1"/>
    <xf numFmtId="0" fontId="6" fillId="7" borderId="0" xfId="0" applyFont="1" applyFill="1"/>
    <xf numFmtId="0" fontId="0" fillId="7" borderId="0" xfId="0" applyFill="1"/>
    <xf numFmtId="0" fontId="3" fillId="0" borderId="0" xfId="0" applyFont="1" applyAlignment="1">
      <alignment horizontal="left"/>
    </xf>
    <xf numFmtId="0" fontId="0" fillId="0" borderId="0" xfId="0" applyAlignment="1">
      <alignment horizontal="left"/>
    </xf>
    <xf numFmtId="0" fontId="3" fillId="0" borderId="0" xfId="0" applyFont="1" applyAlignment="1"/>
    <xf numFmtId="0" fontId="0" fillId="0" borderId="0" xfId="0" applyAlignment="1"/>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3" fillId="7" borderId="0" xfId="3" applyFont="1" applyFill="1" applyBorder="1" applyAlignment="1">
      <alignment horizontal="center"/>
    </xf>
    <xf numFmtId="0" fontId="8" fillId="0" borderId="22" xfId="0" applyFont="1" applyBorder="1" applyAlignment="1">
      <alignment horizontal="right" vertical="center"/>
    </xf>
    <xf numFmtId="0" fontId="8" fillId="0" borderId="23" xfId="0" applyFont="1" applyBorder="1" applyAlignment="1">
      <alignment horizontal="right" vertical="center"/>
    </xf>
    <xf numFmtId="0" fontId="8" fillId="0" borderId="24" xfId="0" applyFont="1" applyBorder="1" applyAlignment="1">
      <alignment horizontal="right" vertical="center"/>
    </xf>
    <xf numFmtId="0" fontId="6" fillId="0" borderId="22" xfId="0" applyFont="1" applyBorder="1" applyAlignment="1">
      <alignment horizontal="left" vertical="center"/>
    </xf>
    <xf numFmtId="0" fontId="6" fillId="0" borderId="23" xfId="0" applyFont="1" applyBorder="1" applyAlignment="1">
      <alignment horizontal="left" vertical="center"/>
    </xf>
    <xf numFmtId="0" fontId="6" fillId="0" borderId="24" xfId="0" applyFont="1" applyBorder="1" applyAlignment="1">
      <alignment horizontal="left" vertical="center"/>
    </xf>
    <xf numFmtId="0" fontId="3" fillId="0" borderId="0" xfId="0" applyFont="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43" fontId="9" fillId="2" borderId="0" xfId="1" applyFont="1" applyFill="1" applyAlignment="1">
      <alignment horizontal="center"/>
    </xf>
    <xf numFmtId="49" fontId="12" fillId="6" borderId="4" xfId="0" applyNumberFormat="1" applyFont="1" applyFill="1" applyBorder="1" applyAlignment="1" applyProtection="1">
      <alignment horizontal="center" vertical="center" wrapText="1"/>
    </xf>
    <xf numFmtId="49" fontId="24" fillId="0" borderId="6" xfId="0" applyNumberFormat="1" applyFont="1" applyBorder="1" applyAlignment="1">
      <alignment horizontal="center" vertical="center" wrapText="1"/>
    </xf>
    <xf numFmtId="49" fontId="24" fillId="0" borderId="9" xfId="0" applyNumberFormat="1" applyFont="1" applyBorder="1" applyAlignment="1">
      <alignment horizontal="center" vertical="center" wrapText="1"/>
    </xf>
    <xf numFmtId="49" fontId="24"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24" fillId="0" borderId="2" xfId="0" applyFont="1" applyBorder="1" applyAlignment="1">
      <alignment horizontal="center" wrapText="1"/>
    </xf>
    <xf numFmtId="0" fontId="4" fillId="0" borderId="0" xfId="4"/>
    <xf numFmtId="0" fontId="4" fillId="9" borderId="0" xfId="4" applyFill="1"/>
    <xf numFmtId="0" fontId="3" fillId="0" borderId="0" xfId="5" applyFont="1" applyAlignment="1">
      <alignment horizontal="center"/>
    </xf>
    <xf numFmtId="0" fontId="29" fillId="0" borderId="0" xfId="6"/>
    <xf numFmtId="0" fontId="30" fillId="0" borderId="0" xfId="6" applyFont="1" applyAlignment="1"/>
    <xf numFmtId="0" fontId="30" fillId="0" borderId="0" xfId="6" applyFont="1" applyAlignment="1">
      <alignment horizontal="center"/>
    </xf>
    <xf numFmtId="0" fontId="0" fillId="9" borderId="0" xfId="0" applyFill="1"/>
    <xf numFmtId="0" fontId="0" fillId="9" borderId="0" xfId="0" applyFill="1" applyBorder="1"/>
    <xf numFmtId="0" fontId="31" fillId="9" borderId="0" xfId="0" applyFont="1" applyFill="1" applyAlignment="1">
      <alignment horizontal="center" wrapText="1"/>
    </xf>
    <xf numFmtId="0" fontId="8" fillId="0" borderId="0" xfId="0" applyFont="1"/>
    <xf numFmtId="4" fontId="0" fillId="0" borderId="0" xfId="0" applyNumberFormat="1"/>
    <xf numFmtId="4" fontId="4" fillId="0" borderId="0" xfId="0" applyNumberFormat="1" applyFont="1"/>
    <xf numFmtId="169" fontId="0" fillId="0" borderId="0" xfId="0" applyNumberFormat="1"/>
    <xf numFmtId="4" fontId="0" fillId="0" borderId="0" xfId="7" applyNumberFormat="1" applyFont="1"/>
    <xf numFmtId="4" fontId="0" fillId="0" borderId="0" xfId="8" applyNumberFormat="1" applyFont="1"/>
    <xf numFmtId="49" fontId="3" fillId="0" borderId="0" xfId="0" applyNumberFormat="1" applyFont="1"/>
    <xf numFmtId="0" fontId="28" fillId="0" borderId="0" xfId="5"/>
    <xf numFmtId="49" fontId="28" fillId="0" borderId="0" xfId="5" applyNumberFormat="1"/>
  </cellXfs>
  <cellStyles count="9">
    <cellStyle name="Comma" xfId="1" builtinId="3"/>
    <cellStyle name="Comma 2" xfId="8"/>
    <cellStyle name="Normal" xfId="0" builtinId="0"/>
    <cellStyle name="Normal 2" xfId="5"/>
    <cellStyle name="Normal 3" xfId="6"/>
    <cellStyle name="Normal 4" xfId="4"/>
    <cellStyle name="Normal 5" xfId="3"/>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8"/>
          <c:y val="2.2727272727272804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08119552"/>
        <c:axId val="208196080"/>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08239344"/>
        <c:axId val="208243824"/>
      </c:lineChart>
      <c:catAx>
        <c:axId val="20811955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196080"/>
        <c:crosses val="autoZero"/>
        <c:auto val="1"/>
        <c:lblAlgn val="ctr"/>
        <c:lblOffset val="100"/>
        <c:tickLblSkip val="1"/>
        <c:tickMarkSkip val="1"/>
        <c:noMultiLvlLbl val="0"/>
      </c:catAx>
      <c:valAx>
        <c:axId val="20819608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8119552"/>
        <c:crosses val="autoZero"/>
        <c:crossBetween val="between"/>
        <c:majorUnit val="0.5"/>
      </c:valAx>
      <c:catAx>
        <c:axId val="208239344"/>
        <c:scaling>
          <c:orientation val="minMax"/>
        </c:scaling>
        <c:delete val="1"/>
        <c:axPos val="b"/>
        <c:numFmt formatCode="General" sourceLinked="1"/>
        <c:majorTickMark val="out"/>
        <c:minorTickMark val="none"/>
        <c:tickLblPos val="none"/>
        <c:crossAx val="208243824"/>
        <c:crosses val="autoZero"/>
        <c:auto val="0"/>
        <c:lblAlgn val="ctr"/>
        <c:lblOffset val="100"/>
        <c:noMultiLvlLbl val="0"/>
      </c:catAx>
      <c:valAx>
        <c:axId val="208243824"/>
        <c:scaling>
          <c:orientation val="minMax"/>
          <c:max val="4"/>
        </c:scaling>
        <c:delete val="1"/>
        <c:axPos val="r"/>
        <c:numFmt formatCode="General" sourceLinked="1"/>
        <c:majorTickMark val="out"/>
        <c:minorTickMark val="none"/>
        <c:tickLblPos val="none"/>
        <c:crossAx val="20823934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111" r="0.75000000000000111"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66E-2"/>
        </c:manualLayout>
      </c:layout>
      <c:overlay val="0"/>
      <c:spPr>
        <a:noFill/>
        <a:ln w="25400">
          <a:noFill/>
        </a:ln>
      </c:spPr>
    </c:title>
    <c:autoTitleDeleted val="0"/>
    <c:plotArea>
      <c:layout>
        <c:manualLayout>
          <c:layoutTarget val="inner"/>
          <c:xMode val="edge"/>
          <c:yMode val="edge"/>
          <c:x val="8.6524942548956749E-2"/>
          <c:y val="0.10743812491740069"/>
          <c:w val="0.86099410044617353"/>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08938288"/>
        <c:axId val="208942768"/>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08943152"/>
        <c:axId val="208943536"/>
      </c:lineChart>
      <c:catAx>
        <c:axId val="20893828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942768"/>
        <c:crosses val="autoZero"/>
        <c:auto val="1"/>
        <c:lblAlgn val="ctr"/>
        <c:lblOffset val="100"/>
        <c:tickLblSkip val="1"/>
        <c:tickMarkSkip val="1"/>
        <c:noMultiLvlLbl val="0"/>
      </c:catAx>
      <c:valAx>
        <c:axId val="208942768"/>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4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8938288"/>
        <c:crosses val="autoZero"/>
        <c:crossBetween val="between"/>
        <c:majorUnit val="0.5"/>
      </c:valAx>
      <c:catAx>
        <c:axId val="208943152"/>
        <c:scaling>
          <c:orientation val="minMax"/>
        </c:scaling>
        <c:delete val="1"/>
        <c:axPos val="b"/>
        <c:numFmt formatCode="General" sourceLinked="1"/>
        <c:majorTickMark val="out"/>
        <c:minorTickMark val="none"/>
        <c:tickLblPos val="none"/>
        <c:crossAx val="208943536"/>
        <c:crosses val="autoZero"/>
        <c:auto val="0"/>
        <c:lblAlgn val="ctr"/>
        <c:lblOffset val="100"/>
        <c:noMultiLvlLbl val="0"/>
      </c:catAx>
      <c:valAx>
        <c:axId val="208943536"/>
        <c:scaling>
          <c:orientation val="minMax"/>
          <c:max val="4"/>
        </c:scaling>
        <c:delete val="1"/>
        <c:axPos val="r"/>
        <c:numFmt formatCode="General" sourceLinked="1"/>
        <c:majorTickMark val="out"/>
        <c:minorTickMark val="none"/>
        <c:tickLblPos val="none"/>
        <c:crossAx val="20894315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53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1" r="0.750000000000001"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13"/>
          <c:y val="2.1844660194174782E-2"/>
        </c:manualLayout>
      </c:layout>
      <c:overlay val="0"/>
      <c:spPr>
        <a:noFill/>
        <a:ln w="25400">
          <a:noFill/>
        </a:ln>
      </c:spPr>
    </c:title>
    <c:autoTitleDeleted val="0"/>
    <c:plotArea>
      <c:layout>
        <c:manualLayout>
          <c:layoutTarget val="inner"/>
          <c:xMode val="edge"/>
          <c:yMode val="edge"/>
          <c:x val="8.6524942548956568E-2"/>
          <c:y val="0.12135936712986266"/>
          <c:w val="0.86099410044617275"/>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07972744"/>
        <c:axId val="208718704"/>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08725232"/>
        <c:axId val="208729712"/>
      </c:lineChart>
      <c:catAx>
        <c:axId val="207972744"/>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8"/>
              <c:y val="0.81796218433860768"/>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718704"/>
        <c:crosses val="autoZero"/>
        <c:auto val="1"/>
        <c:lblAlgn val="ctr"/>
        <c:lblOffset val="100"/>
        <c:tickLblSkip val="1"/>
        <c:tickMarkSkip val="1"/>
        <c:noMultiLvlLbl val="0"/>
      </c:catAx>
      <c:valAx>
        <c:axId val="20871870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20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7972744"/>
        <c:crosses val="autoZero"/>
        <c:crossBetween val="between"/>
        <c:majorUnit val="0.5"/>
      </c:valAx>
      <c:catAx>
        <c:axId val="208725232"/>
        <c:scaling>
          <c:orientation val="minMax"/>
        </c:scaling>
        <c:delete val="1"/>
        <c:axPos val="b"/>
        <c:numFmt formatCode="General" sourceLinked="1"/>
        <c:majorTickMark val="out"/>
        <c:minorTickMark val="none"/>
        <c:tickLblPos val="none"/>
        <c:crossAx val="208729712"/>
        <c:crosses val="autoZero"/>
        <c:auto val="0"/>
        <c:lblAlgn val="ctr"/>
        <c:lblOffset val="100"/>
        <c:noMultiLvlLbl val="0"/>
      </c:catAx>
      <c:valAx>
        <c:axId val="208729712"/>
        <c:scaling>
          <c:orientation val="minMax"/>
          <c:max val="4"/>
        </c:scaling>
        <c:delete val="1"/>
        <c:axPos val="r"/>
        <c:numFmt formatCode="General" sourceLinked="1"/>
        <c:majorTickMark val="out"/>
        <c:minorTickMark val="none"/>
        <c:tickLblPos val="none"/>
        <c:crossAx val="20872523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8014E-2"/>
          <c:y val="0.73543765767143221"/>
          <c:w val="0.91347510806432219"/>
          <c:h val="7.9388425961317954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44" r="0.75000000000000044"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13"/>
          <c:y val="2.1844660194174782E-2"/>
        </c:manualLayout>
      </c:layout>
      <c:overlay val="0"/>
      <c:spPr>
        <a:noFill/>
        <a:ln w="25400">
          <a:noFill/>
        </a:ln>
      </c:spPr>
    </c:title>
    <c:autoTitleDeleted val="0"/>
    <c:plotArea>
      <c:layout>
        <c:manualLayout>
          <c:layoutTarget val="inner"/>
          <c:xMode val="edge"/>
          <c:yMode val="edge"/>
          <c:x val="8.6524942548956568E-2"/>
          <c:y val="0.12135936712986266"/>
          <c:w val="0.86099410044617275"/>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08698632"/>
        <c:axId val="208699024"/>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08699416"/>
        <c:axId val="208699808"/>
      </c:lineChart>
      <c:catAx>
        <c:axId val="20869863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8"/>
              <c:y val="0.81796218433860768"/>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699024"/>
        <c:crosses val="autoZero"/>
        <c:auto val="1"/>
        <c:lblAlgn val="ctr"/>
        <c:lblOffset val="100"/>
        <c:tickLblSkip val="1"/>
        <c:tickMarkSkip val="1"/>
        <c:noMultiLvlLbl val="0"/>
      </c:catAx>
      <c:valAx>
        <c:axId val="20869902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20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8698632"/>
        <c:crosses val="autoZero"/>
        <c:crossBetween val="between"/>
        <c:majorUnit val="0.5"/>
      </c:valAx>
      <c:catAx>
        <c:axId val="208699416"/>
        <c:scaling>
          <c:orientation val="minMax"/>
        </c:scaling>
        <c:delete val="1"/>
        <c:axPos val="b"/>
        <c:numFmt formatCode="General" sourceLinked="1"/>
        <c:majorTickMark val="out"/>
        <c:minorTickMark val="none"/>
        <c:tickLblPos val="none"/>
        <c:crossAx val="208699808"/>
        <c:crosses val="autoZero"/>
        <c:auto val="0"/>
        <c:lblAlgn val="ctr"/>
        <c:lblOffset val="100"/>
        <c:noMultiLvlLbl val="0"/>
      </c:catAx>
      <c:valAx>
        <c:axId val="208699808"/>
        <c:scaling>
          <c:orientation val="minMax"/>
          <c:max val="4"/>
        </c:scaling>
        <c:delete val="1"/>
        <c:axPos val="r"/>
        <c:numFmt formatCode="General" sourceLinked="1"/>
        <c:majorTickMark val="out"/>
        <c:minorTickMark val="none"/>
        <c:tickLblPos val="none"/>
        <c:crossAx val="20869941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8014E-2"/>
          <c:y val="0.73543765767143221"/>
          <c:w val="0.91347510806432219"/>
          <c:h val="7.9388425961317954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44" r="0.75000000000000044" t="1" header="0.5" footer="0.5"/>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'[4]tbl-koefpokr'!$C$5</c:f>
              <c:strCache>
                <c:ptCount val="1"/>
                <c:pt idx="0">
                  <c:v>4-years</c:v>
                </c:pt>
              </c:strCache>
            </c:strRef>
          </c:tx>
          <c:spPr>
            <a:ln w="19050">
              <a:noFill/>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7"/>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'[4]tbl-koefpokr'!$B$6:$B$11</c:f>
              <c:strCache>
                <c:ptCount val="6"/>
                <c:pt idx="0">
                  <c:v>VII</c:v>
                </c:pt>
                <c:pt idx="1">
                  <c:v>IX</c:v>
                </c:pt>
                <c:pt idx="2">
                  <c:v>X</c:v>
                </c:pt>
                <c:pt idx="3">
                  <c:v>XI</c:v>
                </c:pt>
                <c:pt idx="4">
                  <c:v>XII</c:v>
                </c:pt>
                <c:pt idx="5">
                  <c:v>I</c:v>
                </c:pt>
              </c:strCache>
            </c:strRef>
          </c:cat>
          <c:val>
            <c:numRef>
              <c:f>'[4]tbl-koefpokr'!$C$6:$C$11</c:f>
              <c:numCache>
                <c:formatCode>General</c:formatCode>
                <c:ptCount val="6"/>
                <c:pt idx="3">
                  <c:v>2.11</c:v>
                </c:pt>
              </c:numCache>
            </c:numRef>
          </c:val>
          <c:smooth val="0"/>
        </c:ser>
        <c:ser>
          <c:idx val="8"/>
          <c:order val="1"/>
          <c:tx>
            <c:strRef>
              <c:f>'[4]tbl-koefpokr'!$D$5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3"/>
            <c:marker>
              <c:symbol val="star"/>
              <c:size val="2"/>
            </c:marker>
            <c:bubble3D val="0"/>
          </c:dPt>
          <c:cat>
            <c:strRef>
              <c:f>'[4]tbl-koefpokr'!$B$6:$B$11</c:f>
              <c:strCache>
                <c:ptCount val="6"/>
                <c:pt idx="0">
                  <c:v>VII</c:v>
                </c:pt>
                <c:pt idx="1">
                  <c:v>IX</c:v>
                </c:pt>
                <c:pt idx="2">
                  <c:v>X</c:v>
                </c:pt>
                <c:pt idx="3">
                  <c:v>XI</c:v>
                </c:pt>
                <c:pt idx="4">
                  <c:v>XII</c:v>
                </c:pt>
                <c:pt idx="5">
                  <c:v>I</c:v>
                </c:pt>
              </c:strCache>
            </c:strRef>
          </c:cat>
          <c:val>
            <c:numRef>
              <c:f>'[4]tbl-koefpokr'!$D$6:$D$11</c:f>
              <c:numCache>
                <c:formatCode>General</c:formatCode>
                <c:ptCount val="6"/>
                <c:pt idx="1">
                  <c:v>3.37</c:v>
                </c:pt>
                <c:pt idx="2">
                  <c:v>2.21</c:v>
                </c:pt>
                <c:pt idx="3">
                  <c:v>1.97</c:v>
                </c:pt>
                <c:pt idx="4">
                  <c:v>1.73</c:v>
                </c:pt>
              </c:numCache>
            </c:numRef>
          </c:val>
          <c:smooth val="0"/>
        </c:ser>
        <c:dLbls>
          <c:showLegendKey val="0"/>
          <c:showVal val="0"/>
          <c:showCatName val="0"/>
          <c:showSerName val="0"/>
          <c:showPercent val="0"/>
          <c:showBubbleSize val="0"/>
        </c:dLbls>
        <c:marker val="1"/>
        <c:smooth val="0"/>
        <c:axId val="208700592"/>
        <c:axId val="208700984"/>
      </c:lineChart>
      <c:lineChart>
        <c:grouping val="standard"/>
        <c:varyColors val="0"/>
        <c:ser>
          <c:idx val="0"/>
          <c:order val="2"/>
          <c:tx>
            <c:strRef>
              <c:f>'[4]tbl-koefpokr'!$E$5</c:f>
              <c:strCache>
                <c:ptCount val="1"/>
                <c:pt idx="0">
                  <c:v>10 years and 6 months</c:v>
                </c:pt>
              </c:strCache>
            </c:strRef>
          </c:tx>
          <c:spPr>
            <a:ln w="19050">
              <a:noFill/>
            </a:ln>
          </c:spPr>
          <c:marker>
            <c:symbol val="diamond"/>
            <c:size val="7"/>
            <c:spPr>
              <a:solidFill>
                <a:srgbClr val="ED7D31"/>
              </a:solidFill>
              <a:ln>
                <a:solidFill>
                  <a:srgbClr val="000080"/>
                </a:solidFill>
                <a:prstDash val="solid"/>
              </a:ln>
            </c:spPr>
          </c:marker>
          <c:cat>
            <c:strRef>
              <c:f>'[4]tbl-koefpokr'!$B$6:$B$11</c:f>
              <c:strCache>
                <c:ptCount val="6"/>
                <c:pt idx="0">
                  <c:v>VII</c:v>
                </c:pt>
                <c:pt idx="1">
                  <c:v>IX</c:v>
                </c:pt>
                <c:pt idx="2">
                  <c:v>X</c:v>
                </c:pt>
                <c:pt idx="3">
                  <c:v>XI</c:v>
                </c:pt>
                <c:pt idx="4">
                  <c:v>XII</c:v>
                </c:pt>
                <c:pt idx="5">
                  <c:v>I</c:v>
                </c:pt>
              </c:strCache>
            </c:strRef>
          </c:cat>
          <c:val>
            <c:numRef>
              <c:f>'[4]tbl-koefpokr'!$E$6:$E$11</c:f>
              <c:numCache>
                <c:formatCode>General</c:formatCode>
                <c:ptCount val="6"/>
                <c:pt idx="0">
                  <c:v>2.02</c:v>
                </c:pt>
              </c:numCache>
            </c:numRef>
          </c:val>
          <c:smooth val="0"/>
        </c:ser>
        <c:ser>
          <c:idx val="1"/>
          <c:order val="3"/>
          <c:tx>
            <c:strRef>
              <c:f>'[4]tbl-koefpokr'!$F$5</c:f>
              <c:strCache>
                <c:ptCount val="1"/>
                <c:pt idx="0">
                  <c:v>25-years </c:v>
                </c:pt>
              </c:strCache>
            </c:strRef>
          </c:tx>
          <c:spPr>
            <a:ln>
              <a:noFill/>
            </a:ln>
          </c:spPr>
          <c:marker>
            <c:symbol val="circle"/>
            <c:size val="7"/>
            <c:spPr>
              <a:solidFill>
                <a:srgbClr val="7030A0"/>
              </a:solidFill>
              <a:ln>
                <a:noFill/>
              </a:ln>
            </c:spPr>
          </c:marker>
          <c:cat>
            <c:strRef>
              <c:f>'[4]tbl-koefpokr'!$B$6:$B$11</c:f>
              <c:strCache>
                <c:ptCount val="6"/>
                <c:pt idx="0">
                  <c:v>VII</c:v>
                </c:pt>
                <c:pt idx="1">
                  <c:v>IX</c:v>
                </c:pt>
                <c:pt idx="2">
                  <c:v>X</c:v>
                </c:pt>
                <c:pt idx="3">
                  <c:v>XI</c:v>
                </c:pt>
                <c:pt idx="4">
                  <c:v>XII</c:v>
                </c:pt>
                <c:pt idx="5">
                  <c:v>I</c:v>
                </c:pt>
              </c:strCache>
            </c:strRef>
          </c:cat>
          <c:val>
            <c:numRef>
              <c:f>'[4]tbl-koefpokr'!$F$6:$F$11</c:f>
              <c:numCache>
                <c:formatCode>General</c:formatCode>
                <c:ptCount val="6"/>
                <c:pt idx="5">
                  <c:v>1.4</c:v>
                </c:pt>
              </c:numCache>
            </c:numRef>
          </c:val>
          <c:smooth val="0"/>
        </c:ser>
        <c:dLbls>
          <c:showLegendKey val="0"/>
          <c:showVal val="0"/>
          <c:showCatName val="0"/>
          <c:showSerName val="0"/>
          <c:showPercent val="0"/>
          <c:showBubbleSize val="0"/>
        </c:dLbls>
        <c:marker val="1"/>
        <c:smooth val="0"/>
        <c:axId val="208701376"/>
        <c:axId val="208701768"/>
      </c:lineChart>
      <c:catAx>
        <c:axId val="20870059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700984"/>
        <c:crosses val="autoZero"/>
        <c:auto val="1"/>
        <c:lblAlgn val="ctr"/>
        <c:lblOffset val="100"/>
        <c:tickLblSkip val="1"/>
        <c:tickMarkSkip val="1"/>
        <c:noMultiLvlLbl val="0"/>
      </c:catAx>
      <c:valAx>
        <c:axId val="20870098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8700592"/>
        <c:crosses val="autoZero"/>
        <c:crossBetween val="between"/>
        <c:majorUnit val="0.5"/>
      </c:valAx>
      <c:catAx>
        <c:axId val="208701376"/>
        <c:scaling>
          <c:orientation val="minMax"/>
        </c:scaling>
        <c:delete val="1"/>
        <c:axPos val="b"/>
        <c:numFmt formatCode="General" sourceLinked="1"/>
        <c:majorTickMark val="out"/>
        <c:minorTickMark val="none"/>
        <c:tickLblPos val="none"/>
        <c:crossAx val="208701768"/>
        <c:crosses val="autoZero"/>
        <c:auto val="0"/>
        <c:lblAlgn val="ctr"/>
        <c:lblOffset val="100"/>
        <c:noMultiLvlLbl val="0"/>
      </c:catAx>
      <c:valAx>
        <c:axId val="208701768"/>
        <c:scaling>
          <c:orientation val="minMax"/>
          <c:max val="4"/>
        </c:scaling>
        <c:delete val="1"/>
        <c:axPos val="r"/>
        <c:numFmt formatCode="General" sourceLinked="1"/>
        <c:majorTickMark val="out"/>
        <c:minorTickMark val="none"/>
        <c:tickLblPos val="none"/>
        <c:crossAx val="20870137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799"/>
          <c:y val="2.1844660194174765E-2"/>
        </c:manualLayout>
      </c:layout>
      <c:overlay val="0"/>
      <c:spPr>
        <a:noFill/>
        <a:ln w="25400">
          <a:noFill/>
        </a:ln>
      </c:spPr>
    </c:title>
    <c:autoTitleDeleted val="0"/>
    <c:plotArea>
      <c:layout>
        <c:manualLayout>
          <c:layoutTarget val="inner"/>
          <c:xMode val="edge"/>
          <c:yMode val="edge"/>
          <c:x val="8.6524942548956374E-2"/>
          <c:y val="0.12135936712986278"/>
          <c:w val="0.86099410044617219"/>
          <c:h val="0.50485496726022938"/>
        </c:manualLayout>
      </c:layout>
      <c:lineChart>
        <c:grouping val="standard"/>
        <c:varyColors val="0"/>
        <c:ser>
          <c:idx val="6"/>
          <c:order val="0"/>
          <c:tx>
            <c:strRef>
              <c:f>'[5]tbl-koefpokr'!$C$5</c:f>
              <c:strCache>
                <c:ptCount val="1"/>
                <c:pt idx="0">
                  <c:v>4-years</c:v>
                </c:pt>
              </c:strCache>
            </c:strRef>
          </c:tx>
          <c:spPr>
            <a:ln w="19050">
              <a:noFill/>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7"/>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'[5]tbl-koefpokr'!$B$6:$B$11</c:f>
              <c:strCache>
                <c:ptCount val="6"/>
                <c:pt idx="0">
                  <c:v>VII</c:v>
                </c:pt>
                <c:pt idx="1">
                  <c:v>IX</c:v>
                </c:pt>
                <c:pt idx="2">
                  <c:v>X</c:v>
                </c:pt>
                <c:pt idx="3">
                  <c:v>XI</c:v>
                </c:pt>
                <c:pt idx="4">
                  <c:v>XII</c:v>
                </c:pt>
                <c:pt idx="5">
                  <c:v>I</c:v>
                </c:pt>
              </c:strCache>
            </c:strRef>
          </c:cat>
          <c:val>
            <c:numRef>
              <c:f>'[5]tbl-koefpokr'!$C$6:$C$11</c:f>
              <c:numCache>
                <c:formatCode>General</c:formatCode>
                <c:ptCount val="6"/>
                <c:pt idx="3">
                  <c:v>2.11</c:v>
                </c:pt>
              </c:numCache>
            </c:numRef>
          </c:val>
          <c:smooth val="0"/>
        </c:ser>
        <c:ser>
          <c:idx val="8"/>
          <c:order val="1"/>
          <c:tx>
            <c:strRef>
              <c:f>'[5]tbl-koefpokr'!$D$5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3"/>
            <c:marker>
              <c:symbol val="star"/>
              <c:size val="2"/>
            </c:marker>
            <c:bubble3D val="0"/>
          </c:dPt>
          <c:cat>
            <c:strRef>
              <c:f>'[5]tbl-koefpokr'!$B$6:$B$11</c:f>
              <c:strCache>
                <c:ptCount val="6"/>
                <c:pt idx="0">
                  <c:v>VII</c:v>
                </c:pt>
                <c:pt idx="1">
                  <c:v>IX</c:v>
                </c:pt>
                <c:pt idx="2">
                  <c:v>X</c:v>
                </c:pt>
                <c:pt idx="3">
                  <c:v>XI</c:v>
                </c:pt>
                <c:pt idx="4">
                  <c:v>XII</c:v>
                </c:pt>
                <c:pt idx="5">
                  <c:v>I</c:v>
                </c:pt>
              </c:strCache>
            </c:strRef>
          </c:cat>
          <c:val>
            <c:numRef>
              <c:f>'[5]tbl-koefpokr'!$D$6:$D$11</c:f>
              <c:numCache>
                <c:formatCode>General</c:formatCode>
                <c:ptCount val="6"/>
                <c:pt idx="1">
                  <c:v>3.37</c:v>
                </c:pt>
                <c:pt idx="2">
                  <c:v>2.21</c:v>
                </c:pt>
                <c:pt idx="3">
                  <c:v>1.97</c:v>
                </c:pt>
                <c:pt idx="4">
                  <c:v>1.73</c:v>
                </c:pt>
              </c:numCache>
            </c:numRef>
          </c:val>
          <c:smooth val="0"/>
        </c:ser>
        <c:dLbls>
          <c:showLegendKey val="0"/>
          <c:showVal val="0"/>
          <c:showCatName val="0"/>
          <c:showSerName val="0"/>
          <c:showPercent val="0"/>
          <c:showBubbleSize val="0"/>
        </c:dLbls>
        <c:marker val="1"/>
        <c:smooth val="0"/>
        <c:axId val="209041280"/>
        <c:axId val="209041672"/>
      </c:lineChart>
      <c:lineChart>
        <c:grouping val="standard"/>
        <c:varyColors val="0"/>
        <c:ser>
          <c:idx val="0"/>
          <c:order val="2"/>
          <c:tx>
            <c:strRef>
              <c:f>'[5]tbl-koefpokr'!$E$5</c:f>
              <c:strCache>
                <c:ptCount val="1"/>
                <c:pt idx="0">
                  <c:v>10 years and 6 months</c:v>
                </c:pt>
              </c:strCache>
            </c:strRef>
          </c:tx>
          <c:spPr>
            <a:ln w="19050">
              <a:noFill/>
            </a:ln>
          </c:spPr>
          <c:marker>
            <c:symbol val="diamond"/>
            <c:size val="7"/>
            <c:spPr>
              <a:solidFill>
                <a:srgbClr val="ED7D31"/>
              </a:solidFill>
              <a:ln>
                <a:solidFill>
                  <a:srgbClr val="000080"/>
                </a:solidFill>
                <a:prstDash val="solid"/>
              </a:ln>
            </c:spPr>
          </c:marker>
          <c:cat>
            <c:strRef>
              <c:f>'[5]tbl-koefpokr'!$B$6:$B$11</c:f>
              <c:strCache>
                <c:ptCount val="6"/>
                <c:pt idx="0">
                  <c:v>VII</c:v>
                </c:pt>
                <c:pt idx="1">
                  <c:v>IX</c:v>
                </c:pt>
                <c:pt idx="2">
                  <c:v>X</c:v>
                </c:pt>
                <c:pt idx="3">
                  <c:v>XI</c:v>
                </c:pt>
                <c:pt idx="4">
                  <c:v>XII</c:v>
                </c:pt>
                <c:pt idx="5">
                  <c:v>I</c:v>
                </c:pt>
              </c:strCache>
            </c:strRef>
          </c:cat>
          <c:val>
            <c:numRef>
              <c:f>'[5]tbl-koefpokr'!$E$6:$E$11</c:f>
              <c:numCache>
                <c:formatCode>General</c:formatCode>
                <c:ptCount val="6"/>
                <c:pt idx="0">
                  <c:v>2.02</c:v>
                </c:pt>
              </c:numCache>
            </c:numRef>
          </c:val>
          <c:smooth val="0"/>
        </c:ser>
        <c:ser>
          <c:idx val="1"/>
          <c:order val="3"/>
          <c:tx>
            <c:strRef>
              <c:f>'[5]tbl-koefpokr'!$F$5</c:f>
              <c:strCache>
                <c:ptCount val="1"/>
                <c:pt idx="0">
                  <c:v>25-years </c:v>
                </c:pt>
              </c:strCache>
            </c:strRef>
          </c:tx>
          <c:spPr>
            <a:ln>
              <a:noFill/>
            </a:ln>
          </c:spPr>
          <c:marker>
            <c:symbol val="circle"/>
            <c:size val="7"/>
            <c:spPr>
              <a:solidFill>
                <a:srgbClr val="7030A0"/>
              </a:solidFill>
              <a:ln>
                <a:noFill/>
              </a:ln>
            </c:spPr>
          </c:marker>
          <c:cat>
            <c:strRef>
              <c:f>'[5]tbl-koefpokr'!$B$6:$B$11</c:f>
              <c:strCache>
                <c:ptCount val="6"/>
                <c:pt idx="0">
                  <c:v>VII</c:v>
                </c:pt>
                <c:pt idx="1">
                  <c:v>IX</c:v>
                </c:pt>
                <c:pt idx="2">
                  <c:v>X</c:v>
                </c:pt>
                <c:pt idx="3">
                  <c:v>XI</c:v>
                </c:pt>
                <c:pt idx="4">
                  <c:v>XII</c:v>
                </c:pt>
                <c:pt idx="5">
                  <c:v>I</c:v>
                </c:pt>
              </c:strCache>
            </c:strRef>
          </c:cat>
          <c:val>
            <c:numRef>
              <c:f>'[5]tbl-koefpokr'!$F$6:$F$11</c:f>
              <c:numCache>
                <c:formatCode>General</c:formatCode>
                <c:ptCount val="6"/>
                <c:pt idx="5">
                  <c:v>1.4</c:v>
                </c:pt>
              </c:numCache>
            </c:numRef>
          </c:val>
          <c:smooth val="0"/>
        </c:ser>
        <c:dLbls>
          <c:showLegendKey val="0"/>
          <c:showVal val="0"/>
          <c:showCatName val="0"/>
          <c:showSerName val="0"/>
          <c:showPercent val="0"/>
          <c:showBubbleSize val="0"/>
        </c:dLbls>
        <c:marker val="1"/>
        <c:smooth val="0"/>
        <c:axId val="209042064"/>
        <c:axId val="209042456"/>
      </c:lineChart>
      <c:catAx>
        <c:axId val="209041280"/>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
              <c:y val="0.81796218433860801"/>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9041672"/>
        <c:crosses val="autoZero"/>
        <c:auto val="1"/>
        <c:lblAlgn val="ctr"/>
        <c:lblOffset val="100"/>
        <c:tickLblSkip val="1"/>
        <c:tickMarkSkip val="1"/>
        <c:noMultiLvlLbl val="0"/>
      </c:catAx>
      <c:valAx>
        <c:axId val="20904167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1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9041280"/>
        <c:crosses val="autoZero"/>
        <c:crossBetween val="between"/>
        <c:majorUnit val="0.5"/>
      </c:valAx>
      <c:catAx>
        <c:axId val="209042064"/>
        <c:scaling>
          <c:orientation val="minMax"/>
        </c:scaling>
        <c:delete val="1"/>
        <c:axPos val="b"/>
        <c:numFmt formatCode="General" sourceLinked="1"/>
        <c:majorTickMark val="out"/>
        <c:minorTickMark val="none"/>
        <c:tickLblPos val="none"/>
        <c:crossAx val="209042456"/>
        <c:crosses val="autoZero"/>
        <c:auto val="0"/>
        <c:lblAlgn val="ctr"/>
        <c:lblOffset val="100"/>
        <c:noMultiLvlLbl val="0"/>
      </c:catAx>
      <c:valAx>
        <c:axId val="209042456"/>
        <c:scaling>
          <c:orientation val="minMax"/>
          <c:max val="4"/>
        </c:scaling>
        <c:delete val="1"/>
        <c:axPos val="r"/>
        <c:numFmt formatCode="General" sourceLinked="1"/>
        <c:majorTickMark val="out"/>
        <c:minorTickMark val="none"/>
        <c:tickLblPos val="none"/>
        <c:crossAx val="20904206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875E-2"/>
          <c:y val="0.73543765767143188"/>
          <c:w val="0.91347510806432219"/>
          <c:h val="7.9388425961317913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11" r="0.75000000000000011"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[6]Sheet2!$C$22:$C$23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[6]Sheet2!$B$24:$B$26</c:f>
              <c:strCache>
                <c:ptCount val="3"/>
                <c:pt idx="0">
                  <c:v> up to 25 years</c:v>
                </c:pt>
              </c:strCache>
            </c:strRef>
          </c:cat>
          <c:val>
            <c:numRef>
              <c:f>[6]Sheet2!$C$24:$C$26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7.xml"/></Relationships>
</file>

<file path=xl/drawings/_rels/drawing1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12.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6.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5" Type="http://schemas.openxmlformats.org/officeDocument/2006/relationships/image" Target="../media/image17.png"/><Relationship Id="rId4"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9.emf"/></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0</xdr:row>
      <xdr:rowOff>0</xdr:rowOff>
    </xdr:from>
    <xdr:to>
      <xdr:col>7</xdr:col>
      <xdr:colOff>257175</xdr:colOff>
      <xdr:row>0</xdr:row>
      <xdr:rowOff>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5"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6"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400050</xdr:colOff>
      <xdr:row>13</xdr:row>
      <xdr:rowOff>85725</xdr:rowOff>
    </xdr:from>
    <xdr:to>
      <xdr:col>7</xdr:col>
      <xdr:colOff>276225</xdr:colOff>
      <xdr:row>37</xdr:row>
      <xdr:rowOff>123825</xdr:rowOff>
    </xdr:to>
    <xdr:graphicFrame macro="">
      <xdr:nvGraphicFramePr>
        <xdr:cNvPr id="7"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en-US" sz="700" b="0" i="0" u="none" strike="noStrike" baseline="0">
              <a:solidFill>
                <a:srgbClr val="000000"/>
              </a:solidFill>
              <a:latin typeface="Arial"/>
              <a:cs typeface="Arial"/>
            </a:rPr>
            <a:t>, february and march</a:t>
          </a:r>
          <a:r>
            <a:rPr lang="bg-BG" sz="700" b="0" i="0" u="none" strike="noStrike" baseline="0">
              <a:solidFill>
                <a:srgbClr val="000000"/>
              </a:solidFill>
              <a:latin typeface="Arial"/>
              <a:cs typeface="Arial"/>
            </a:rPr>
            <a:t> 2018</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en-US" sz="700" b="0" i="0" u="none" strike="noStrike" baseline="0">
              <a:solidFill>
                <a:srgbClr val="000000"/>
              </a:solidFill>
              <a:latin typeface="Arial"/>
              <a:cs typeface="Arial"/>
            </a:rPr>
            <a:t>,</a:t>
          </a:r>
          <a:r>
            <a:rPr lang="bg-BG" sz="700" b="0" i="0" u="none" strike="noStrike" baseline="0">
              <a:solidFill>
                <a:srgbClr val="000000"/>
              </a:solidFill>
              <a:latin typeface="Arial"/>
              <a:cs typeface="Arial"/>
            </a:rPr>
            <a:t> </a:t>
          </a:r>
          <a:r>
            <a:rPr lang="en-US" sz="700" b="0" i="0" u="none" strike="noStrike" baseline="0">
              <a:solidFill>
                <a:srgbClr val="000000"/>
              </a:solidFill>
              <a:latin typeface="Arial"/>
              <a:cs typeface="Arial"/>
            </a:rPr>
            <a:t>and during  the period february-june</a:t>
          </a:r>
          <a:r>
            <a:rPr lang="bg-BG" sz="700" b="0" i="0" u="none" strike="noStrike" baseline="0">
              <a:solidFill>
                <a:srgbClr val="000000"/>
              </a:solidFill>
              <a:latin typeface="Arial"/>
              <a:cs typeface="Arial"/>
            </a:rPr>
            <a:t> 2018</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en-US" sz="700" b="0" i="0" u="none" strike="noStrike" baseline="0">
              <a:solidFill>
                <a:srgbClr val="000000"/>
              </a:solidFill>
              <a:latin typeface="Arial"/>
              <a:cs typeface="Arial"/>
            </a:rPr>
            <a:t>,</a:t>
          </a:r>
          <a:r>
            <a:rPr lang="bg-BG" sz="700" b="0" i="0" u="none" strike="noStrike" baseline="0">
              <a:solidFill>
                <a:srgbClr val="000000"/>
              </a:solidFill>
              <a:latin typeface="Arial"/>
              <a:cs typeface="Arial"/>
            </a:rPr>
            <a:t> </a:t>
          </a:r>
          <a:r>
            <a:rPr lang="en-US" sz="700" b="0" i="0" u="none" strike="noStrike" baseline="0">
              <a:solidFill>
                <a:srgbClr val="000000"/>
              </a:solidFill>
              <a:latin typeface="Arial"/>
              <a:cs typeface="Arial"/>
            </a:rPr>
            <a:t>and during  the period february-september</a:t>
          </a:r>
          <a:r>
            <a:rPr lang="bg-BG" sz="700" b="0" i="0" u="none" strike="noStrike" baseline="0">
              <a:solidFill>
                <a:srgbClr val="000000"/>
              </a:solidFill>
              <a:latin typeface="Arial"/>
              <a:cs typeface="Arial"/>
            </a:rPr>
            <a:t> 2018</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8.xml><?xml version="1.0" encoding="utf-8"?>
<xdr:wsDr xmlns:xdr="http://schemas.openxmlformats.org/drawingml/2006/spreadsheetDrawing" xmlns:a="http://schemas.openxmlformats.org/drawingml/2006/main">
  <xdr:oneCellAnchor>
    <xdr:from>
      <xdr:col>1</xdr:col>
      <xdr:colOff>0</xdr:colOff>
      <xdr:row>2</xdr:row>
      <xdr:rowOff>0</xdr:rowOff>
    </xdr:from>
    <xdr:ext cx="5669771" cy="4633362"/>
    <xdr:pic>
      <xdr:nvPicPr>
        <xdr:cNvPr id="2" name="Picture 1"/>
        <xdr:cNvPicPr>
          <a:picLocks noChangeAspect="1"/>
        </xdr:cNvPicPr>
      </xdr:nvPicPr>
      <xdr:blipFill>
        <a:blip xmlns:r="http://schemas.openxmlformats.org/officeDocument/2006/relationships" r:embed="rId1"/>
        <a:stretch>
          <a:fillRect/>
        </a:stretch>
      </xdr:blipFill>
      <xdr:spPr>
        <a:xfrm>
          <a:off x="609600" y="381000"/>
          <a:ext cx="5669771" cy="463336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28575</xdr:colOff>
      <xdr:row>1</xdr:row>
      <xdr:rowOff>142875</xdr:rowOff>
    </xdr:from>
    <xdr:ext cx="5261304" cy="3158002"/>
    <xdr:pic>
      <xdr:nvPicPr>
        <xdr:cNvPr id="2" name="Picture 1"/>
        <xdr:cNvPicPr>
          <a:picLocks noChangeAspect="1"/>
        </xdr:cNvPicPr>
      </xdr:nvPicPr>
      <xdr:blipFill>
        <a:blip xmlns:r="http://schemas.openxmlformats.org/officeDocument/2006/relationships" r:embed="rId1"/>
        <a:stretch>
          <a:fillRect/>
        </a:stretch>
      </xdr:blipFill>
      <xdr:spPr>
        <a:xfrm>
          <a:off x="28575" y="333375"/>
          <a:ext cx="5261304" cy="3158002"/>
        </a:xfrm>
        <a:prstGeom prst="rect">
          <a:avLst/>
        </a:prstGeom>
      </xdr:spPr>
    </xdr:pic>
    <xdr:clientData/>
  </xdr:oneCellAnchor>
  <xdr:oneCellAnchor>
    <xdr:from>
      <xdr:col>8</xdr:col>
      <xdr:colOff>419100</xdr:colOff>
      <xdr:row>1</xdr:row>
      <xdr:rowOff>142875</xdr:rowOff>
    </xdr:from>
    <xdr:ext cx="4895850" cy="3171824"/>
    <xdr:pic>
      <xdr:nvPicPr>
        <xdr:cNvPr id="3" name="Picture 2"/>
        <xdr:cNvPicPr>
          <a:picLocks noChangeAspect="1"/>
        </xdr:cNvPicPr>
      </xdr:nvPicPr>
      <xdr:blipFill>
        <a:blip xmlns:r="http://schemas.openxmlformats.org/officeDocument/2006/relationships" r:embed="rId2"/>
        <a:stretch>
          <a:fillRect/>
        </a:stretch>
      </xdr:blipFill>
      <xdr:spPr>
        <a:xfrm>
          <a:off x="5295900" y="333375"/>
          <a:ext cx="4895850" cy="3171824"/>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1</xdr:colOff>
      <xdr:row>47</xdr:row>
      <xdr:rowOff>123824</xdr:rowOff>
    </xdr:from>
    <xdr:to>
      <xdr:col>0</xdr:col>
      <xdr:colOff>228600</xdr:colOff>
      <xdr:row>48</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0</xdr:col>
      <xdr:colOff>0</xdr:colOff>
      <xdr:row>3</xdr:row>
      <xdr:rowOff>0</xdr:rowOff>
    </xdr:from>
    <xdr:ext cx="4249280" cy="3115326"/>
    <xdr:pic>
      <xdr:nvPicPr>
        <xdr:cNvPr id="3" name="Picture 2"/>
        <xdr:cNvPicPr>
          <a:picLocks noChangeAspect="1"/>
        </xdr:cNvPicPr>
      </xdr:nvPicPr>
      <xdr:blipFill>
        <a:blip xmlns:r="http://schemas.openxmlformats.org/officeDocument/2006/relationships" r:embed="rId2"/>
        <a:stretch>
          <a:fillRect/>
        </a:stretch>
      </xdr:blipFill>
      <xdr:spPr>
        <a:xfrm>
          <a:off x="0" y="571500"/>
          <a:ext cx="4249280" cy="3115326"/>
        </a:xfrm>
        <a:prstGeom prst="rect">
          <a:avLst/>
        </a:prstGeom>
      </xdr:spPr>
    </xdr:pic>
    <xdr:clientData/>
  </xdr:oneCellAnchor>
  <xdr:oneCellAnchor>
    <xdr:from>
      <xdr:col>7</xdr:col>
      <xdr:colOff>0</xdr:colOff>
      <xdr:row>3</xdr:row>
      <xdr:rowOff>0</xdr:rowOff>
    </xdr:from>
    <xdr:ext cx="4243184" cy="3103133"/>
    <xdr:pic>
      <xdr:nvPicPr>
        <xdr:cNvPr id="4" name="Picture 3"/>
        <xdr:cNvPicPr>
          <a:picLocks noChangeAspect="1"/>
        </xdr:cNvPicPr>
      </xdr:nvPicPr>
      <xdr:blipFill>
        <a:blip xmlns:r="http://schemas.openxmlformats.org/officeDocument/2006/relationships" r:embed="rId3"/>
        <a:stretch>
          <a:fillRect/>
        </a:stretch>
      </xdr:blipFill>
      <xdr:spPr>
        <a:xfrm>
          <a:off x="4267200" y="571500"/>
          <a:ext cx="4243184" cy="3103133"/>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19050</xdr:colOff>
      <xdr:row>3</xdr:row>
      <xdr:rowOff>28575</xdr:rowOff>
    </xdr:from>
    <xdr:ext cx="4377307" cy="2578832"/>
    <xdr:pic>
      <xdr:nvPicPr>
        <xdr:cNvPr id="2" name="Picture 1"/>
        <xdr:cNvPicPr>
          <a:picLocks noChangeAspect="1"/>
        </xdr:cNvPicPr>
      </xdr:nvPicPr>
      <xdr:blipFill>
        <a:blip xmlns:r="http://schemas.openxmlformats.org/officeDocument/2006/relationships" r:embed="rId1"/>
        <a:stretch>
          <a:fillRect/>
        </a:stretch>
      </xdr:blipFill>
      <xdr:spPr>
        <a:xfrm>
          <a:off x="19050" y="600075"/>
          <a:ext cx="4377307" cy="2578832"/>
        </a:xfrm>
        <a:prstGeom prst="rect">
          <a:avLst/>
        </a:prstGeom>
      </xdr:spPr>
    </xdr:pic>
    <xdr:clientData/>
  </xdr:oneCellAnchor>
  <xdr:oneCellAnchor>
    <xdr:from>
      <xdr:col>6</xdr:col>
      <xdr:colOff>552449</xdr:colOff>
      <xdr:row>3</xdr:row>
      <xdr:rowOff>28575</xdr:rowOff>
    </xdr:from>
    <xdr:ext cx="4295775" cy="2597121"/>
    <xdr:pic>
      <xdr:nvPicPr>
        <xdr:cNvPr id="3" name="Picture 2"/>
        <xdr:cNvPicPr>
          <a:picLocks noChangeAspect="1"/>
        </xdr:cNvPicPr>
      </xdr:nvPicPr>
      <xdr:blipFill>
        <a:blip xmlns:r="http://schemas.openxmlformats.org/officeDocument/2006/relationships" r:embed="rId2"/>
        <a:stretch>
          <a:fillRect/>
        </a:stretch>
      </xdr:blipFill>
      <xdr:spPr>
        <a:xfrm>
          <a:off x="4210049" y="600075"/>
          <a:ext cx="4295775" cy="2597121"/>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161925</xdr:colOff>
      <xdr:row>2</xdr:row>
      <xdr:rowOff>38100</xdr:rowOff>
    </xdr:from>
    <xdr:ext cx="4773582" cy="3590855"/>
    <xdr:pic>
      <xdr:nvPicPr>
        <xdr:cNvPr id="2" name="Picture 1"/>
        <xdr:cNvPicPr>
          <a:picLocks noChangeAspect="1"/>
        </xdr:cNvPicPr>
      </xdr:nvPicPr>
      <xdr:blipFill>
        <a:blip xmlns:r="http://schemas.openxmlformats.org/officeDocument/2006/relationships" r:embed="rId1"/>
        <a:stretch>
          <a:fillRect/>
        </a:stretch>
      </xdr:blipFill>
      <xdr:spPr>
        <a:xfrm>
          <a:off x="161925" y="419100"/>
          <a:ext cx="4773582" cy="3590855"/>
        </a:xfrm>
        <a:prstGeom prst="rect">
          <a:avLst/>
        </a:prstGeom>
      </xdr:spPr>
    </xdr:pic>
    <xdr:clientData/>
  </xdr:oneCellAnchor>
  <xdr:oneCellAnchor>
    <xdr:from>
      <xdr:col>3</xdr:col>
      <xdr:colOff>523875</xdr:colOff>
      <xdr:row>2</xdr:row>
      <xdr:rowOff>38100</xdr:rowOff>
    </xdr:from>
    <xdr:ext cx="4779678" cy="3590855"/>
    <xdr:pic>
      <xdr:nvPicPr>
        <xdr:cNvPr id="3" name="Picture 2"/>
        <xdr:cNvPicPr>
          <a:picLocks noChangeAspect="1"/>
        </xdr:cNvPicPr>
      </xdr:nvPicPr>
      <xdr:blipFill>
        <a:blip xmlns:r="http://schemas.openxmlformats.org/officeDocument/2006/relationships" r:embed="rId2"/>
        <a:stretch>
          <a:fillRect/>
        </a:stretch>
      </xdr:blipFill>
      <xdr:spPr>
        <a:xfrm>
          <a:off x="2352675" y="419100"/>
          <a:ext cx="4779678" cy="3590855"/>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914399</xdr:colOff>
      <xdr:row>7</xdr:row>
      <xdr:rowOff>0</xdr:rowOff>
    </xdr:from>
    <xdr:ext cx="6705371" cy="3695700"/>
    <xdr:pic>
      <xdr:nvPicPr>
        <xdr:cNvPr id="2" name="Picture 1"/>
        <xdr:cNvPicPr>
          <a:picLocks noChangeAspect="1"/>
        </xdr:cNvPicPr>
      </xdr:nvPicPr>
      <xdr:blipFill>
        <a:blip xmlns:r="http://schemas.openxmlformats.org/officeDocument/2006/relationships" r:embed="rId1"/>
        <a:stretch>
          <a:fillRect/>
        </a:stretch>
      </xdr:blipFill>
      <xdr:spPr>
        <a:xfrm>
          <a:off x="609599" y="1333500"/>
          <a:ext cx="6705371" cy="3695700"/>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2</xdr:col>
      <xdr:colOff>0</xdr:colOff>
      <xdr:row>5</xdr:row>
      <xdr:rowOff>0</xdr:rowOff>
    </xdr:from>
    <xdr:ext cx="4919898" cy="4432176"/>
    <xdr:pic>
      <xdr:nvPicPr>
        <xdr:cNvPr id="2" name="Picture 1"/>
        <xdr:cNvPicPr>
          <a:picLocks noChangeAspect="1"/>
        </xdr:cNvPicPr>
      </xdr:nvPicPr>
      <xdr:blipFill>
        <a:blip xmlns:r="http://schemas.openxmlformats.org/officeDocument/2006/relationships" r:embed="rId1"/>
        <a:stretch>
          <a:fillRect/>
        </a:stretch>
      </xdr:blipFill>
      <xdr:spPr>
        <a:xfrm>
          <a:off x="1219200" y="952500"/>
          <a:ext cx="4919898" cy="4432176"/>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3</xdr:col>
      <xdr:colOff>0</xdr:colOff>
      <xdr:row>7</xdr:row>
      <xdr:rowOff>0</xdr:rowOff>
    </xdr:from>
    <xdr:ext cx="7840136" cy="5657578"/>
    <xdr:pic>
      <xdr:nvPicPr>
        <xdr:cNvPr id="2" name="Picture 1"/>
        <xdr:cNvPicPr>
          <a:picLocks noChangeAspect="1"/>
        </xdr:cNvPicPr>
      </xdr:nvPicPr>
      <xdr:blipFill>
        <a:blip xmlns:r="http://schemas.openxmlformats.org/officeDocument/2006/relationships" r:embed="rId1"/>
        <a:stretch>
          <a:fillRect/>
        </a:stretch>
      </xdr:blipFill>
      <xdr:spPr>
        <a:xfrm>
          <a:off x="1828800" y="1333500"/>
          <a:ext cx="7840136" cy="5657578"/>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1</xdr:col>
      <xdr:colOff>19049</xdr:colOff>
      <xdr:row>0</xdr:row>
      <xdr:rowOff>38100</xdr:rowOff>
    </xdr:from>
    <xdr:ext cx="8353425" cy="4705350"/>
    <xdr:pic>
      <xdr:nvPicPr>
        <xdr:cNvPr id="2" name="Picture 1"/>
        <xdr:cNvPicPr>
          <a:picLocks noChangeAspect="1"/>
        </xdr:cNvPicPr>
      </xdr:nvPicPr>
      <xdr:blipFill>
        <a:blip xmlns:r="http://schemas.openxmlformats.org/officeDocument/2006/relationships" r:embed="rId1"/>
        <a:stretch>
          <a:fillRect/>
        </a:stretch>
      </xdr:blipFill>
      <xdr:spPr>
        <a:xfrm>
          <a:off x="628649" y="38100"/>
          <a:ext cx="8353425" cy="4705350"/>
        </a:xfrm>
        <a:prstGeom prst="rect">
          <a:avLst/>
        </a:prstGeom>
      </xdr:spPr>
    </xdr:pic>
    <xdr:clientData/>
  </xdr:oneCellAnchor>
  <xdr:oneCellAnchor>
    <xdr:from>
      <xdr:col>0</xdr:col>
      <xdr:colOff>561975</xdr:colOff>
      <xdr:row>25</xdr:row>
      <xdr:rowOff>0</xdr:rowOff>
    </xdr:from>
    <xdr:ext cx="4152899" cy="2628899"/>
    <xdr:pic>
      <xdr:nvPicPr>
        <xdr:cNvPr id="3" name="Picture 2"/>
        <xdr:cNvPicPr>
          <a:picLocks noChangeAspect="1"/>
        </xdr:cNvPicPr>
      </xdr:nvPicPr>
      <xdr:blipFill>
        <a:blip xmlns:r="http://schemas.openxmlformats.org/officeDocument/2006/relationships" r:embed="rId2"/>
        <a:stretch>
          <a:fillRect/>
        </a:stretch>
      </xdr:blipFill>
      <xdr:spPr>
        <a:xfrm>
          <a:off x="561975" y="4762500"/>
          <a:ext cx="4152899" cy="2628899"/>
        </a:xfrm>
        <a:prstGeom prst="rect">
          <a:avLst/>
        </a:prstGeom>
      </xdr:spPr>
    </xdr:pic>
    <xdr:clientData/>
  </xdr:oneCellAnchor>
  <xdr:oneCellAnchor>
    <xdr:from>
      <xdr:col>7</xdr:col>
      <xdr:colOff>457200</xdr:colOff>
      <xdr:row>25</xdr:row>
      <xdr:rowOff>1</xdr:rowOff>
    </xdr:from>
    <xdr:ext cx="4114800" cy="2628899"/>
    <xdr:pic>
      <xdr:nvPicPr>
        <xdr:cNvPr id="4" name="Picture 3"/>
        <xdr:cNvPicPr>
          <a:picLocks noChangeAspect="1"/>
        </xdr:cNvPicPr>
      </xdr:nvPicPr>
      <xdr:blipFill>
        <a:blip xmlns:r="http://schemas.openxmlformats.org/officeDocument/2006/relationships" r:embed="rId3"/>
        <a:stretch>
          <a:fillRect/>
        </a:stretch>
      </xdr:blipFill>
      <xdr:spPr>
        <a:xfrm>
          <a:off x="4724400" y="4762501"/>
          <a:ext cx="4114800" cy="2628899"/>
        </a:xfrm>
        <a:prstGeom prst="rect">
          <a:avLst/>
        </a:prstGeom>
      </xdr:spPr>
    </xdr:pic>
    <xdr:clientData/>
  </xdr:oneCellAnchor>
  <xdr:oneCellAnchor>
    <xdr:from>
      <xdr:col>0</xdr:col>
      <xdr:colOff>409575</xdr:colOff>
      <xdr:row>39</xdr:row>
      <xdr:rowOff>1</xdr:rowOff>
    </xdr:from>
    <xdr:ext cx="4362449" cy="3086100"/>
    <xdr:pic>
      <xdr:nvPicPr>
        <xdr:cNvPr id="5" name="Picture 4"/>
        <xdr:cNvPicPr>
          <a:picLocks noChangeAspect="1"/>
        </xdr:cNvPicPr>
      </xdr:nvPicPr>
      <xdr:blipFill>
        <a:blip xmlns:r="http://schemas.openxmlformats.org/officeDocument/2006/relationships" r:embed="rId4"/>
        <a:stretch>
          <a:fillRect/>
        </a:stretch>
      </xdr:blipFill>
      <xdr:spPr>
        <a:xfrm>
          <a:off x="409575" y="7429501"/>
          <a:ext cx="4362449" cy="3086100"/>
        </a:xfrm>
        <a:prstGeom prst="rect">
          <a:avLst/>
        </a:prstGeom>
      </xdr:spPr>
    </xdr:pic>
    <xdr:clientData/>
  </xdr:oneCellAnchor>
  <xdr:oneCellAnchor>
    <xdr:from>
      <xdr:col>7</xdr:col>
      <xdr:colOff>504825</xdr:colOff>
      <xdr:row>39</xdr:row>
      <xdr:rowOff>0</xdr:rowOff>
    </xdr:from>
    <xdr:ext cx="4581525" cy="3086100"/>
    <xdr:pic>
      <xdr:nvPicPr>
        <xdr:cNvPr id="6" name="Picture 5"/>
        <xdr:cNvPicPr>
          <a:picLocks noChangeAspect="1"/>
        </xdr:cNvPicPr>
      </xdr:nvPicPr>
      <xdr:blipFill>
        <a:blip xmlns:r="http://schemas.openxmlformats.org/officeDocument/2006/relationships" r:embed="rId5"/>
        <a:stretch>
          <a:fillRect/>
        </a:stretch>
      </xdr:blipFill>
      <xdr:spPr>
        <a:xfrm>
          <a:off x="4772025" y="7429500"/>
          <a:ext cx="4581525" cy="3086100"/>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2</xdr:col>
      <xdr:colOff>0</xdr:colOff>
      <xdr:row>3</xdr:row>
      <xdr:rowOff>0</xdr:rowOff>
    </xdr:from>
    <xdr:ext cx="6498899" cy="4523624"/>
    <xdr:pic>
      <xdr:nvPicPr>
        <xdr:cNvPr id="2" name="Picture 1"/>
        <xdr:cNvPicPr>
          <a:picLocks noChangeAspect="1"/>
        </xdr:cNvPicPr>
      </xdr:nvPicPr>
      <xdr:blipFill>
        <a:blip xmlns:r="http://schemas.openxmlformats.org/officeDocument/2006/relationships" r:embed="rId1"/>
        <a:stretch>
          <a:fillRect/>
        </a:stretch>
      </xdr:blipFill>
      <xdr:spPr>
        <a:xfrm>
          <a:off x="1219200" y="571500"/>
          <a:ext cx="6498899" cy="4523624"/>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oneCellAnchor>
    <xdr:from>
      <xdr:col>0</xdr:col>
      <xdr:colOff>0</xdr:colOff>
      <xdr:row>1</xdr:row>
      <xdr:rowOff>0</xdr:rowOff>
    </xdr:from>
    <xdr:ext cx="7410450" cy="11372850"/>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0500"/>
          <a:ext cx="7410450" cy="113728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july,17-june,18-e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ugust,17-september,18-e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VII</v>
          </cell>
          <cell r="E6">
            <v>2.02</v>
          </cell>
        </row>
        <row r="7">
          <cell r="B7" t="str">
            <v>IX</v>
          </cell>
          <cell r="D7">
            <v>3.37</v>
          </cell>
        </row>
        <row r="8">
          <cell r="B8" t="str">
            <v>X</v>
          </cell>
          <cell r="D8">
            <v>2.21</v>
          </cell>
        </row>
        <row r="9">
          <cell r="B9" t="str">
            <v>XI</v>
          </cell>
          <cell r="C9">
            <v>2.11</v>
          </cell>
          <cell r="D9">
            <v>1.97</v>
          </cell>
        </row>
        <row r="10">
          <cell r="B10" t="str">
            <v>XII</v>
          </cell>
          <cell r="D10">
            <v>1.73</v>
          </cell>
        </row>
        <row r="11">
          <cell r="B11" t="str">
            <v>I</v>
          </cell>
          <cell r="F11">
            <v>1.4</v>
          </cell>
        </row>
      </sheetData>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VII</v>
          </cell>
          <cell r="E6">
            <v>2.02</v>
          </cell>
        </row>
        <row r="7">
          <cell r="B7" t="str">
            <v>IX</v>
          </cell>
          <cell r="D7">
            <v>3.37</v>
          </cell>
        </row>
        <row r="8">
          <cell r="B8" t="str">
            <v>X</v>
          </cell>
          <cell r="D8">
            <v>2.21</v>
          </cell>
        </row>
        <row r="9">
          <cell r="B9" t="str">
            <v>XI</v>
          </cell>
          <cell r="C9">
            <v>2.11</v>
          </cell>
          <cell r="D9">
            <v>1.97</v>
          </cell>
        </row>
        <row r="10">
          <cell r="B10" t="str">
            <v>XII</v>
          </cell>
          <cell r="D10">
            <v>1.73</v>
          </cell>
        </row>
        <row r="11">
          <cell r="B11" t="str">
            <v>I</v>
          </cell>
          <cell r="F11">
            <v>1.4</v>
          </cell>
        </row>
      </sheetData>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2"/>
  <sheetViews>
    <sheetView topLeftCell="A10" workbookViewId="0">
      <selection activeCell="C3" sqref="C3"/>
    </sheetView>
  </sheetViews>
  <sheetFormatPr defaultRowHeight="15"/>
  <cols>
    <col min="1" max="1" width="6.42578125" customWidth="1"/>
    <col min="2" max="2" width="13.5703125" customWidth="1"/>
    <col min="3" max="4" width="18.5703125" customWidth="1"/>
    <col min="5" max="5" width="27.140625" customWidth="1"/>
    <col min="6" max="6" width="14.42578125" customWidth="1"/>
    <col min="257" max="257" width="6.42578125" customWidth="1"/>
    <col min="258" max="258" width="13.5703125" customWidth="1"/>
    <col min="259" max="260" width="18.5703125" customWidth="1"/>
    <col min="261" max="261" width="27.140625" customWidth="1"/>
    <col min="262" max="262" width="14.42578125" customWidth="1"/>
    <col min="513" max="513" width="6.42578125" customWidth="1"/>
    <col min="514" max="514" width="13.5703125" customWidth="1"/>
    <col min="515" max="516" width="18.5703125" customWidth="1"/>
    <col min="517" max="517" width="27.140625" customWidth="1"/>
    <col min="518" max="518" width="14.42578125" customWidth="1"/>
    <col min="769" max="769" width="6.42578125" customWidth="1"/>
    <col min="770" max="770" width="13.5703125" customWidth="1"/>
    <col min="771" max="772" width="18.5703125" customWidth="1"/>
    <col min="773" max="773" width="27.140625" customWidth="1"/>
    <col min="774" max="774" width="14.42578125" customWidth="1"/>
    <col min="1025" max="1025" width="6.42578125" customWidth="1"/>
    <col min="1026" max="1026" width="13.5703125" customWidth="1"/>
    <col min="1027" max="1028" width="18.5703125" customWidth="1"/>
    <col min="1029" max="1029" width="27.140625" customWidth="1"/>
    <col min="1030" max="1030" width="14.42578125" customWidth="1"/>
    <col min="1281" max="1281" width="6.42578125" customWidth="1"/>
    <col min="1282" max="1282" width="13.5703125" customWidth="1"/>
    <col min="1283" max="1284" width="18.5703125" customWidth="1"/>
    <col min="1285" max="1285" width="27.140625" customWidth="1"/>
    <col min="1286" max="1286" width="14.42578125" customWidth="1"/>
    <col min="1537" max="1537" width="6.42578125" customWidth="1"/>
    <col min="1538" max="1538" width="13.5703125" customWidth="1"/>
    <col min="1539" max="1540" width="18.5703125" customWidth="1"/>
    <col min="1541" max="1541" width="27.140625" customWidth="1"/>
    <col min="1542" max="1542" width="14.42578125" customWidth="1"/>
    <col min="1793" max="1793" width="6.42578125" customWidth="1"/>
    <col min="1794" max="1794" width="13.5703125" customWidth="1"/>
    <col min="1795" max="1796" width="18.5703125" customWidth="1"/>
    <col min="1797" max="1797" width="27.140625" customWidth="1"/>
    <col min="1798" max="1798" width="14.42578125" customWidth="1"/>
    <col min="2049" max="2049" width="6.42578125" customWidth="1"/>
    <col min="2050" max="2050" width="13.5703125" customWidth="1"/>
    <col min="2051" max="2052" width="18.5703125" customWidth="1"/>
    <col min="2053" max="2053" width="27.140625" customWidth="1"/>
    <col min="2054" max="2054" width="14.42578125" customWidth="1"/>
    <col min="2305" max="2305" width="6.42578125" customWidth="1"/>
    <col min="2306" max="2306" width="13.5703125" customWidth="1"/>
    <col min="2307" max="2308" width="18.5703125" customWidth="1"/>
    <col min="2309" max="2309" width="27.140625" customWidth="1"/>
    <col min="2310" max="2310" width="14.42578125" customWidth="1"/>
    <col min="2561" max="2561" width="6.42578125" customWidth="1"/>
    <col min="2562" max="2562" width="13.5703125" customWidth="1"/>
    <col min="2563" max="2564" width="18.5703125" customWidth="1"/>
    <col min="2565" max="2565" width="27.140625" customWidth="1"/>
    <col min="2566" max="2566" width="14.42578125" customWidth="1"/>
    <col min="2817" max="2817" width="6.42578125" customWidth="1"/>
    <col min="2818" max="2818" width="13.5703125" customWidth="1"/>
    <col min="2819" max="2820" width="18.5703125" customWidth="1"/>
    <col min="2821" max="2821" width="27.140625" customWidth="1"/>
    <col min="2822" max="2822" width="14.42578125" customWidth="1"/>
    <col min="3073" max="3073" width="6.42578125" customWidth="1"/>
    <col min="3074" max="3074" width="13.5703125" customWidth="1"/>
    <col min="3075" max="3076" width="18.5703125" customWidth="1"/>
    <col min="3077" max="3077" width="27.140625" customWidth="1"/>
    <col min="3078" max="3078" width="14.42578125" customWidth="1"/>
    <col min="3329" max="3329" width="6.42578125" customWidth="1"/>
    <col min="3330" max="3330" width="13.5703125" customWidth="1"/>
    <col min="3331" max="3332" width="18.5703125" customWidth="1"/>
    <col min="3333" max="3333" width="27.140625" customWidth="1"/>
    <col min="3334" max="3334" width="14.42578125" customWidth="1"/>
    <col min="3585" max="3585" width="6.42578125" customWidth="1"/>
    <col min="3586" max="3586" width="13.5703125" customWidth="1"/>
    <col min="3587" max="3588" width="18.5703125" customWidth="1"/>
    <col min="3589" max="3589" width="27.140625" customWidth="1"/>
    <col min="3590" max="3590" width="14.42578125" customWidth="1"/>
    <col min="3841" max="3841" width="6.42578125" customWidth="1"/>
    <col min="3842" max="3842" width="13.5703125" customWidth="1"/>
    <col min="3843" max="3844" width="18.5703125" customWidth="1"/>
    <col min="3845" max="3845" width="27.140625" customWidth="1"/>
    <col min="3846" max="3846" width="14.42578125" customWidth="1"/>
    <col min="4097" max="4097" width="6.42578125" customWidth="1"/>
    <col min="4098" max="4098" width="13.5703125" customWidth="1"/>
    <col min="4099" max="4100" width="18.5703125" customWidth="1"/>
    <col min="4101" max="4101" width="27.140625" customWidth="1"/>
    <col min="4102" max="4102" width="14.42578125" customWidth="1"/>
    <col min="4353" max="4353" width="6.42578125" customWidth="1"/>
    <col min="4354" max="4354" width="13.5703125" customWidth="1"/>
    <col min="4355" max="4356" width="18.5703125" customWidth="1"/>
    <col min="4357" max="4357" width="27.140625" customWidth="1"/>
    <col min="4358" max="4358" width="14.42578125" customWidth="1"/>
    <col min="4609" max="4609" width="6.42578125" customWidth="1"/>
    <col min="4610" max="4610" width="13.5703125" customWidth="1"/>
    <col min="4611" max="4612" width="18.5703125" customWidth="1"/>
    <col min="4613" max="4613" width="27.140625" customWidth="1"/>
    <col min="4614" max="4614" width="14.42578125" customWidth="1"/>
    <col min="4865" max="4865" width="6.42578125" customWidth="1"/>
    <col min="4866" max="4866" width="13.5703125" customWidth="1"/>
    <col min="4867" max="4868" width="18.5703125" customWidth="1"/>
    <col min="4869" max="4869" width="27.140625" customWidth="1"/>
    <col min="4870" max="4870" width="14.42578125" customWidth="1"/>
    <col min="5121" max="5121" width="6.42578125" customWidth="1"/>
    <col min="5122" max="5122" width="13.5703125" customWidth="1"/>
    <col min="5123" max="5124" width="18.5703125" customWidth="1"/>
    <col min="5125" max="5125" width="27.140625" customWidth="1"/>
    <col min="5126" max="5126" width="14.42578125" customWidth="1"/>
    <col min="5377" max="5377" width="6.42578125" customWidth="1"/>
    <col min="5378" max="5378" width="13.5703125" customWidth="1"/>
    <col min="5379" max="5380" width="18.5703125" customWidth="1"/>
    <col min="5381" max="5381" width="27.140625" customWidth="1"/>
    <col min="5382" max="5382" width="14.42578125" customWidth="1"/>
    <col min="5633" max="5633" width="6.42578125" customWidth="1"/>
    <col min="5634" max="5634" width="13.5703125" customWidth="1"/>
    <col min="5635" max="5636" width="18.5703125" customWidth="1"/>
    <col min="5637" max="5637" width="27.140625" customWidth="1"/>
    <col min="5638" max="5638" width="14.42578125" customWidth="1"/>
    <col min="5889" max="5889" width="6.42578125" customWidth="1"/>
    <col min="5890" max="5890" width="13.5703125" customWidth="1"/>
    <col min="5891" max="5892" width="18.5703125" customWidth="1"/>
    <col min="5893" max="5893" width="27.140625" customWidth="1"/>
    <col min="5894" max="5894" width="14.42578125" customWidth="1"/>
    <col min="6145" max="6145" width="6.42578125" customWidth="1"/>
    <col min="6146" max="6146" width="13.5703125" customWidth="1"/>
    <col min="6147" max="6148" width="18.5703125" customWidth="1"/>
    <col min="6149" max="6149" width="27.140625" customWidth="1"/>
    <col min="6150" max="6150" width="14.42578125" customWidth="1"/>
    <col min="6401" max="6401" width="6.42578125" customWidth="1"/>
    <col min="6402" max="6402" width="13.5703125" customWidth="1"/>
    <col min="6403" max="6404" width="18.5703125" customWidth="1"/>
    <col min="6405" max="6405" width="27.140625" customWidth="1"/>
    <col min="6406" max="6406" width="14.42578125" customWidth="1"/>
    <col min="6657" max="6657" width="6.42578125" customWidth="1"/>
    <col min="6658" max="6658" width="13.5703125" customWidth="1"/>
    <col min="6659" max="6660" width="18.5703125" customWidth="1"/>
    <col min="6661" max="6661" width="27.140625" customWidth="1"/>
    <col min="6662" max="6662" width="14.42578125" customWidth="1"/>
    <col min="6913" max="6913" width="6.42578125" customWidth="1"/>
    <col min="6914" max="6914" width="13.5703125" customWidth="1"/>
    <col min="6915" max="6916" width="18.5703125" customWidth="1"/>
    <col min="6917" max="6917" width="27.140625" customWidth="1"/>
    <col min="6918" max="6918" width="14.42578125" customWidth="1"/>
    <col min="7169" max="7169" width="6.42578125" customWidth="1"/>
    <col min="7170" max="7170" width="13.5703125" customWidth="1"/>
    <col min="7171" max="7172" width="18.5703125" customWidth="1"/>
    <col min="7173" max="7173" width="27.140625" customWidth="1"/>
    <col min="7174" max="7174" width="14.42578125" customWidth="1"/>
    <col min="7425" max="7425" width="6.42578125" customWidth="1"/>
    <col min="7426" max="7426" width="13.5703125" customWidth="1"/>
    <col min="7427" max="7428" width="18.5703125" customWidth="1"/>
    <col min="7429" max="7429" width="27.140625" customWidth="1"/>
    <col min="7430" max="7430" width="14.42578125" customWidth="1"/>
    <col min="7681" max="7681" width="6.42578125" customWidth="1"/>
    <col min="7682" max="7682" width="13.5703125" customWidth="1"/>
    <col min="7683" max="7684" width="18.5703125" customWidth="1"/>
    <col min="7685" max="7685" width="27.140625" customWidth="1"/>
    <col min="7686" max="7686" width="14.42578125" customWidth="1"/>
    <col min="7937" max="7937" width="6.42578125" customWidth="1"/>
    <col min="7938" max="7938" width="13.5703125" customWidth="1"/>
    <col min="7939" max="7940" width="18.5703125" customWidth="1"/>
    <col min="7941" max="7941" width="27.140625" customWidth="1"/>
    <col min="7942" max="7942" width="14.42578125" customWidth="1"/>
    <col min="8193" max="8193" width="6.42578125" customWidth="1"/>
    <col min="8194" max="8194" width="13.5703125" customWidth="1"/>
    <col min="8195" max="8196" width="18.5703125" customWidth="1"/>
    <col min="8197" max="8197" width="27.140625" customWidth="1"/>
    <col min="8198" max="8198" width="14.42578125" customWidth="1"/>
    <col min="8449" max="8449" width="6.42578125" customWidth="1"/>
    <col min="8450" max="8450" width="13.5703125" customWidth="1"/>
    <col min="8451" max="8452" width="18.5703125" customWidth="1"/>
    <col min="8453" max="8453" width="27.140625" customWidth="1"/>
    <col min="8454" max="8454" width="14.42578125" customWidth="1"/>
    <col min="8705" max="8705" width="6.42578125" customWidth="1"/>
    <col min="8706" max="8706" width="13.5703125" customWidth="1"/>
    <col min="8707" max="8708" width="18.5703125" customWidth="1"/>
    <col min="8709" max="8709" width="27.140625" customWidth="1"/>
    <col min="8710" max="8710" width="14.42578125" customWidth="1"/>
    <col min="8961" max="8961" width="6.42578125" customWidth="1"/>
    <col min="8962" max="8962" width="13.5703125" customWidth="1"/>
    <col min="8963" max="8964" width="18.5703125" customWidth="1"/>
    <col min="8965" max="8965" width="27.140625" customWidth="1"/>
    <col min="8966" max="8966" width="14.42578125" customWidth="1"/>
    <col min="9217" max="9217" width="6.42578125" customWidth="1"/>
    <col min="9218" max="9218" width="13.5703125" customWidth="1"/>
    <col min="9219" max="9220" width="18.5703125" customWidth="1"/>
    <col min="9221" max="9221" width="27.140625" customWidth="1"/>
    <col min="9222" max="9222" width="14.42578125" customWidth="1"/>
    <col min="9473" max="9473" width="6.42578125" customWidth="1"/>
    <col min="9474" max="9474" width="13.5703125" customWidth="1"/>
    <col min="9475" max="9476" width="18.5703125" customWidth="1"/>
    <col min="9477" max="9477" width="27.140625" customWidth="1"/>
    <col min="9478" max="9478" width="14.42578125" customWidth="1"/>
    <col min="9729" max="9729" width="6.42578125" customWidth="1"/>
    <col min="9730" max="9730" width="13.5703125" customWidth="1"/>
    <col min="9731" max="9732" width="18.5703125" customWidth="1"/>
    <col min="9733" max="9733" width="27.140625" customWidth="1"/>
    <col min="9734" max="9734" width="14.42578125" customWidth="1"/>
    <col min="9985" max="9985" width="6.42578125" customWidth="1"/>
    <col min="9986" max="9986" width="13.5703125" customWidth="1"/>
    <col min="9987" max="9988" width="18.5703125" customWidth="1"/>
    <col min="9989" max="9989" width="27.140625" customWidth="1"/>
    <col min="9990" max="9990" width="14.42578125" customWidth="1"/>
    <col min="10241" max="10241" width="6.42578125" customWidth="1"/>
    <col min="10242" max="10242" width="13.5703125" customWidth="1"/>
    <col min="10243" max="10244" width="18.5703125" customWidth="1"/>
    <col min="10245" max="10245" width="27.140625" customWidth="1"/>
    <col min="10246" max="10246" width="14.42578125" customWidth="1"/>
    <col min="10497" max="10497" width="6.42578125" customWidth="1"/>
    <col min="10498" max="10498" width="13.5703125" customWidth="1"/>
    <col min="10499" max="10500" width="18.5703125" customWidth="1"/>
    <col min="10501" max="10501" width="27.140625" customWidth="1"/>
    <col min="10502" max="10502" width="14.42578125" customWidth="1"/>
    <col min="10753" max="10753" width="6.42578125" customWidth="1"/>
    <col min="10754" max="10754" width="13.5703125" customWidth="1"/>
    <col min="10755" max="10756" width="18.5703125" customWidth="1"/>
    <col min="10757" max="10757" width="27.140625" customWidth="1"/>
    <col min="10758" max="10758" width="14.42578125" customWidth="1"/>
    <col min="11009" max="11009" width="6.42578125" customWidth="1"/>
    <col min="11010" max="11010" width="13.5703125" customWidth="1"/>
    <col min="11011" max="11012" width="18.5703125" customWidth="1"/>
    <col min="11013" max="11013" width="27.140625" customWidth="1"/>
    <col min="11014" max="11014" width="14.42578125" customWidth="1"/>
    <col min="11265" max="11265" width="6.42578125" customWidth="1"/>
    <col min="11266" max="11266" width="13.5703125" customWidth="1"/>
    <col min="11267" max="11268" width="18.5703125" customWidth="1"/>
    <col min="11269" max="11269" width="27.140625" customWidth="1"/>
    <col min="11270" max="11270" width="14.42578125" customWidth="1"/>
    <col min="11521" max="11521" width="6.42578125" customWidth="1"/>
    <col min="11522" max="11522" width="13.5703125" customWidth="1"/>
    <col min="11523" max="11524" width="18.5703125" customWidth="1"/>
    <col min="11525" max="11525" width="27.140625" customWidth="1"/>
    <col min="11526" max="11526" width="14.42578125" customWidth="1"/>
    <col min="11777" max="11777" width="6.42578125" customWidth="1"/>
    <col min="11778" max="11778" width="13.5703125" customWidth="1"/>
    <col min="11779" max="11780" width="18.5703125" customWidth="1"/>
    <col min="11781" max="11781" width="27.140625" customWidth="1"/>
    <col min="11782" max="11782" width="14.42578125" customWidth="1"/>
    <col min="12033" max="12033" width="6.42578125" customWidth="1"/>
    <col min="12034" max="12034" width="13.5703125" customWidth="1"/>
    <col min="12035" max="12036" width="18.5703125" customWidth="1"/>
    <col min="12037" max="12037" width="27.140625" customWidth="1"/>
    <col min="12038" max="12038" width="14.42578125" customWidth="1"/>
    <col min="12289" max="12289" width="6.42578125" customWidth="1"/>
    <col min="12290" max="12290" width="13.5703125" customWidth="1"/>
    <col min="12291" max="12292" width="18.5703125" customWidth="1"/>
    <col min="12293" max="12293" width="27.140625" customWidth="1"/>
    <col min="12294" max="12294" width="14.42578125" customWidth="1"/>
    <col min="12545" max="12545" width="6.42578125" customWidth="1"/>
    <col min="12546" max="12546" width="13.5703125" customWidth="1"/>
    <col min="12547" max="12548" width="18.5703125" customWidth="1"/>
    <col min="12549" max="12549" width="27.140625" customWidth="1"/>
    <col min="12550" max="12550" width="14.42578125" customWidth="1"/>
    <col min="12801" max="12801" width="6.42578125" customWidth="1"/>
    <col min="12802" max="12802" width="13.5703125" customWidth="1"/>
    <col min="12803" max="12804" width="18.5703125" customWidth="1"/>
    <col min="12805" max="12805" width="27.140625" customWidth="1"/>
    <col min="12806" max="12806" width="14.42578125" customWidth="1"/>
    <col min="13057" max="13057" width="6.42578125" customWidth="1"/>
    <col min="13058" max="13058" width="13.5703125" customWidth="1"/>
    <col min="13059" max="13060" width="18.5703125" customWidth="1"/>
    <col min="13061" max="13061" width="27.140625" customWidth="1"/>
    <col min="13062" max="13062" width="14.42578125" customWidth="1"/>
    <col min="13313" max="13313" width="6.42578125" customWidth="1"/>
    <col min="13314" max="13314" width="13.5703125" customWidth="1"/>
    <col min="13315" max="13316" width="18.5703125" customWidth="1"/>
    <col min="13317" max="13317" width="27.140625" customWidth="1"/>
    <col min="13318" max="13318" width="14.42578125" customWidth="1"/>
    <col min="13569" max="13569" width="6.42578125" customWidth="1"/>
    <col min="13570" max="13570" width="13.5703125" customWidth="1"/>
    <col min="13571" max="13572" width="18.5703125" customWidth="1"/>
    <col min="13573" max="13573" width="27.140625" customWidth="1"/>
    <col min="13574" max="13574" width="14.42578125" customWidth="1"/>
    <col min="13825" max="13825" width="6.42578125" customWidth="1"/>
    <col min="13826" max="13826" width="13.5703125" customWidth="1"/>
    <col min="13827" max="13828" width="18.5703125" customWidth="1"/>
    <col min="13829" max="13829" width="27.140625" customWidth="1"/>
    <col min="13830" max="13830" width="14.42578125" customWidth="1"/>
    <col min="14081" max="14081" width="6.42578125" customWidth="1"/>
    <col min="14082" max="14082" width="13.5703125" customWidth="1"/>
    <col min="14083" max="14084" width="18.5703125" customWidth="1"/>
    <col min="14085" max="14085" width="27.140625" customWidth="1"/>
    <col min="14086" max="14086" width="14.42578125" customWidth="1"/>
    <col min="14337" max="14337" width="6.42578125" customWidth="1"/>
    <col min="14338" max="14338" width="13.5703125" customWidth="1"/>
    <col min="14339" max="14340" width="18.5703125" customWidth="1"/>
    <col min="14341" max="14341" width="27.140625" customWidth="1"/>
    <col min="14342" max="14342" width="14.42578125" customWidth="1"/>
    <col min="14593" max="14593" width="6.42578125" customWidth="1"/>
    <col min="14594" max="14594" width="13.5703125" customWidth="1"/>
    <col min="14595" max="14596" width="18.5703125" customWidth="1"/>
    <col min="14597" max="14597" width="27.140625" customWidth="1"/>
    <col min="14598" max="14598" width="14.42578125" customWidth="1"/>
    <col min="14849" max="14849" width="6.42578125" customWidth="1"/>
    <col min="14850" max="14850" width="13.5703125" customWidth="1"/>
    <col min="14851" max="14852" width="18.5703125" customWidth="1"/>
    <col min="14853" max="14853" width="27.140625" customWidth="1"/>
    <col min="14854" max="14854" width="14.42578125" customWidth="1"/>
    <col min="15105" max="15105" width="6.42578125" customWidth="1"/>
    <col min="15106" max="15106" width="13.5703125" customWidth="1"/>
    <col min="15107" max="15108" width="18.5703125" customWidth="1"/>
    <col min="15109" max="15109" width="27.140625" customWidth="1"/>
    <col min="15110" max="15110" width="14.42578125" customWidth="1"/>
    <col min="15361" max="15361" width="6.42578125" customWidth="1"/>
    <col min="15362" max="15362" width="13.5703125" customWidth="1"/>
    <col min="15363" max="15364" width="18.5703125" customWidth="1"/>
    <col min="15365" max="15365" width="27.140625" customWidth="1"/>
    <col min="15366" max="15366" width="14.42578125" customWidth="1"/>
    <col min="15617" max="15617" width="6.42578125" customWidth="1"/>
    <col min="15618" max="15618" width="13.5703125" customWidth="1"/>
    <col min="15619" max="15620" width="18.5703125" customWidth="1"/>
    <col min="15621" max="15621" width="27.140625" customWidth="1"/>
    <col min="15622" max="15622" width="14.42578125" customWidth="1"/>
    <col min="15873" max="15873" width="6.42578125" customWidth="1"/>
    <col min="15874" max="15874" width="13.5703125" customWidth="1"/>
    <col min="15875" max="15876" width="18.5703125" customWidth="1"/>
    <col min="15877" max="15877" width="27.140625" customWidth="1"/>
    <col min="15878" max="15878" width="14.42578125" customWidth="1"/>
    <col min="16129" max="16129" width="6.42578125" customWidth="1"/>
    <col min="16130" max="16130" width="13.5703125" customWidth="1"/>
    <col min="16131" max="16132" width="18.5703125" customWidth="1"/>
    <col min="16133" max="16133" width="27.140625" customWidth="1"/>
    <col min="16134" max="16134" width="14.42578125" customWidth="1"/>
  </cols>
  <sheetData>
    <row r="1" spans="2:8">
      <c r="B1" s="446" t="s">
        <v>206</v>
      </c>
      <c r="C1" s="446"/>
      <c r="D1" s="446"/>
      <c r="E1" s="447"/>
      <c r="F1" s="447"/>
      <c r="G1" s="447"/>
    </row>
    <row r="2" spans="2:8">
      <c r="B2" s="448"/>
      <c r="C2" s="448"/>
      <c r="D2" s="448"/>
      <c r="E2" s="449"/>
      <c r="F2" s="449"/>
      <c r="G2" s="449"/>
      <c r="H2" s="449"/>
    </row>
    <row r="3" spans="2:8">
      <c r="B3" s="431" t="s">
        <v>207</v>
      </c>
      <c r="C3" s="18"/>
      <c r="D3" s="18"/>
    </row>
    <row r="4" spans="2:8" ht="15.75" thickBot="1">
      <c r="B4" s="268"/>
      <c r="G4" s="18"/>
    </row>
    <row r="5" spans="2:8" ht="25.5">
      <c r="B5" s="405" t="s">
        <v>214</v>
      </c>
      <c r="C5" s="406" t="s">
        <v>208</v>
      </c>
      <c r="D5" s="407" t="s">
        <v>213</v>
      </c>
      <c r="E5" s="421" t="s">
        <v>209</v>
      </c>
      <c r="F5" s="408" t="s">
        <v>271</v>
      </c>
    </row>
    <row r="6" spans="2:8">
      <c r="B6" s="409" t="s">
        <v>211</v>
      </c>
      <c r="C6" s="412"/>
      <c r="D6" s="410"/>
      <c r="E6" s="422">
        <v>2.02</v>
      </c>
      <c r="F6" s="413"/>
    </row>
    <row r="7" spans="2:8">
      <c r="B7" s="409" t="s">
        <v>212</v>
      </c>
      <c r="C7" s="412"/>
      <c r="D7" s="411">
        <v>3.37</v>
      </c>
      <c r="E7" s="423"/>
      <c r="F7" s="413"/>
    </row>
    <row r="8" spans="2:8">
      <c r="B8" s="409" t="s">
        <v>217</v>
      </c>
      <c r="C8" s="412"/>
      <c r="D8" s="414">
        <v>2.21</v>
      </c>
      <c r="E8" s="423"/>
      <c r="F8" s="413"/>
    </row>
    <row r="9" spans="2:8">
      <c r="B9" s="409" t="s">
        <v>218</v>
      </c>
      <c r="C9" s="411">
        <v>2.11</v>
      </c>
      <c r="D9" s="415">
        <v>1.97</v>
      </c>
      <c r="E9" s="423"/>
      <c r="F9" s="413"/>
    </row>
    <row r="10" spans="2:8">
      <c r="B10" s="409" t="s">
        <v>219</v>
      </c>
      <c r="C10" s="410"/>
      <c r="D10" s="414">
        <v>1.73</v>
      </c>
      <c r="E10" s="423"/>
      <c r="F10" s="413"/>
    </row>
    <row r="11" spans="2:8">
      <c r="B11" s="409" t="s">
        <v>210</v>
      </c>
      <c r="C11" s="410"/>
      <c r="D11" s="410"/>
      <c r="E11" s="413"/>
      <c r="F11" s="424">
        <v>1.4</v>
      </c>
    </row>
    <row r="12" spans="2:8">
      <c r="C12" s="269"/>
      <c r="D12" s="269"/>
    </row>
    <row r="13" spans="2:8">
      <c r="C13" s="269"/>
      <c r="D13" s="269"/>
    </row>
    <row r="14" spans="2:8">
      <c r="C14" s="269"/>
      <c r="D14" s="269"/>
    </row>
    <row r="15" spans="2:8">
      <c r="C15" s="269"/>
      <c r="D15" s="269"/>
    </row>
    <row r="16" spans="2:8">
      <c r="C16" s="269"/>
      <c r="D16" s="269"/>
    </row>
    <row r="17" spans="2:4">
      <c r="C17" s="269"/>
      <c r="D17" s="269"/>
    </row>
    <row r="18" spans="2:4">
      <c r="C18" s="269"/>
      <c r="D18" s="269"/>
    </row>
    <row r="19" spans="2:4">
      <c r="C19" s="269"/>
      <c r="D19" s="269"/>
    </row>
    <row r="20" spans="2:4">
      <c r="B20" s="270"/>
      <c r="C20" s="271"/>
      <c r="D20" s="271"/>
    </row>
    <row r="21" spans="2:4">
      <c r="B21" s="270"/>
      <c r="C21" s="272"/>
      <c r="D21" s="272"/>
    </row>
    <row r="22" spans="2:4">
      <c r="B22" s="273"/>
      <c r="C22" s="272"/>
      <c r="D22" s="272"/>
    </row>
    <row r="23" spans="2:4">
      <c r="B23" s="416"/>
    </row>
    <row r="24" spans="2:4">
      <c r="B24" s="416"/>
    </row>
    <row r="25" spans="2:4">
      <c r="B25" s="274"/>
      <c r="C25" s="274"/>
      <c r="D25" s="274"/>
    </row>
    <row r="26" spans="2:4">
      <c r="B26" s="270"/>
      <c r="C26" s="272"/>
      <c r="D26" s="272"/>
    </row>
    <row r="27" spans="2:4">
      <c r="B27" s="270"/>
      <c r="C27" s="272"/>
      <c r="D27" s="272"/>
    </row>
    <row r="28" spans="2:4">
      <c r="B28" s="270"/>
      <c r="C28" s="272"/>
      <c r="D28" s="272"/>
    </row>
    <row r="29" spans="2:4">
      <c r="B29" s="270"/>
      <c r="C29" s="272"/>
      <c r="D29" s="272"/>
    </row>
    <row r="30" spans="2:4">
      <c r="B30" s="270"/>
      <c r="C30" s="272"/>
      <c r="D30" s="272"/>
    </row>
    <row r="31" spans="2:4">
      <c r="B31" s="416"/>
    </row>
    <row r="32" spans="2:4">
      <c r="B32" s="416"/>
    </row>
  </sheetData>
  <mergeCells count="2">
    <mergeCell ref="B1:G1"/>
    <mergeCell ref="B2:H2"/>
  </mergeCells>
  <phoneticPr fontId="25"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E17" sqref="E17"/>
    </sheetView>
  </sheetViews>
  <sheetFormatPr defaultColWidth="9.140625" defaultRowHeight="15"/>
  <cols>
    <col min="1" max="1" width="20.140625" style="3" customWidth="1"/>
    <col min="2" max="2" width="19" style="3" customWidth="1"/>
    <col min="3" max="3" width="26.28515625" style="3" customWidth="1"/>
    <col min="4" max="4" width="28.5703125" style="3" customWidth="1"/>
    <col min="5" max="5" width="23.7109375" style="3" customWidth="1"/>
    <col min="6" max="16384" width="9.140625" style="3"/>
  </cols>
  <sheetData>
    <row r="1" spans="1:9">
      <c r="A1" s="450" t="s">
        <v>73</v>
      </c>
      <c r="B1" s="450"/>
      <c r="C1" s="450"/>
      <c r="D1" s="450"/>
      <c r="E1" s="450"/>
    </row>
    <row r="2" spans="1:9">
      <c r="A2" s="197" t="s">
        <v>2</v>
      </c>
      <c r="B2" s="197"/>
      <c r="C2" s="197"/>
      <c r="D2" s="198"/>
      <c r="E2" s="5" t="s">
        <v>74</v>
      </c>
    </row>
    <row r="3" spans="1:9">
      <c r="A3" s="455" t="s">
        <v>75</v>
      </c>
      <c r="B3" s="451" t="s">
        <v>76</v>
      </c>
      <c r="C3" s="452"/>
      <c r="D3" s="6" t="s">
        <v>76</v>
      </c>
      <c r="E3" s="456" t="s">
        <v>77</v>
      </c>
    </row>
    <row r="4" spans="1:9">
      <c r="A4" s="455"/>
      <c r="B4" s="453" t="s">
        <v>78</v>
      </c>
      <c r="C4" s="454"/>
      <c r="D4" s="7" t="s">
        <v>79</v>
      </c>
      <c r="E4" s="456"/>
    </row>
    <row r="5" spans="1:9">
      <c r="A5" s="455"/>
      <c r="B5" s="199" t="s">
        <v>80</v>
      </c>
      <c r="C5" s="199" t="s">
        <v>81</v>
      </c>
      <c r="D5" s="7"/>
      <c r="E5" s="456"/>
    </row>
    <row r="6" spans="1:9">
      <c r="A6" s="455"/>
      <c r="B6" s="196"/>
      <c r="C6" s="196" t="s">
        <v>82</v>
      </c>
      <c r="D6" s="8"/>
      <c r="E6" s="456"/>
    </row>
    <row r="7" spans="1:9">
      <c r="A7" s="9">
        <v>2008</v>
      </c>
      <c r="B7" s="10">
        <v>2735910</v>
      </c>
      <c r="C7" s="194">
        <v>9015</v>
      </c>
      <c r="D7" s="10">
        <v>337358</v>
      </c>
      <c r="E7" s="11">
        <f>+B7+D7</f>
        <v>3073268</v>
      </c>
    </row>
    <row r="8" spans="1:9">
      <c r="A8" s="9">
        <v>2009</v>
      </c>
      <c r="B8" s="10">
        <f>2704665.15+C8</f>
        <v>2705332.5867699999</v>
      </c>
      <c r="C8" s="194">
        <v>667.43677000000002</v>
      </c>
      <c r="D8" s="10">
        <v>304126.69576999999</v>
      </c>
      <c r="E8" s="11">
        <f t="shared" ref="E8:E15" si="0">B8+D8</f>
        <v>3009459.28254</v>
      </c>
    </row>
    <row r="9" spans="1:9">
      <c r="A9" s="9">
        <v>2010</v>
      </c>
      <c r="B9" s="10">
        <f>3652449.7229+C9</f>
        <v>3652449.7228999999</v>
      </c>
      <c r="C9" s="194">
        <v>0</v>
      </c>
      <c r="D9" s="10">
        <v>281708.0993</v>
      </c>
      <c r="E9" s="11">
        <f t="shared" si="0"/>
        <v>3934157.8221999998</v>
      </c>
    </row>
    <row r="10" spans="1:9">
      <c r="A10" s="9">
        <v>2011</v>
      </c>
      <c r="B10" s="10">
        <v>4220461.1259000003</v>
      </c>
      <c r="C10" s="194">
        <v>0</v>
      </c>
      <c r="D10" s="10">
        <v>252515.42373000001</v>
      </c>
      <c r="E10" s="11">
        <f t="shared" si="0"/>
        <v>4472976.5496300003</v>
      </c>
    </row>
    <row r="11" spans="1:9">
      <c r="A11" s="9">
        <v>2012</v>
      </c>
      <c r="B11" s="12">
        <v>4763355</v>
      </c>
      <c r="C11" s="194">
        <v>0</v>
      </c>
      <c r="D11" s="12">
        <v>217621</v>
      </c>
      <c r="E11" s="11">
        <f t="shared" si="0"/>
        <v>4980976</v>
      </c>
    </row>
    <row r="12" spans="1:9">
      <c r="A12" s="9">
        <v>2013</v>
      </c>
      <c r="B12" s="12">
        <v>6108194.8644500002</v>
      </c>
      <c r="C12" s="194">
        <v>0</v>
      </c>
      <c r="D12" s="12">
        <v>181454.44320000001</v>
      </c>
      <c r="E12" s="11">
        <f t="shared" si="0"/>
        <v>6289649.3076499999</v>
      </c>
    </row>
    <row r="13" spans="1:9">
      <c r="A13" s="9">
        <v>2014</v>
      </c>
      <c r="B13" s="12">
        <v>8091944.2034499999</v>
      </c>
      <c r="C13" s="194">
        <v>0</v>
      </c>
      <c r="D13" s="12">
        <v>159809.74699000001</v>
      </c>
      <c r="E13" s="11">
        <f t="shared" si="0"/>
        <v>8251753.9504399998</v>
      </c>
      <c r="I13" s="202"/>
    </row>
    <row r="14" spans="1:9">
      <c r="A14" s="9">
        <v>2015</v>
      </c>
      <c r="B14" s="12">
        <v>7148729.2904500002</v>
      </c>
      <c r="C14" s="194">
        <v>0</v>
      </c>
      <c r="D14" s="12">
        <v>134553.61549</v>
      </c>
      <c r="E14" s="11">
        <f t="shared" si="0"/>
        <v>7283282.90594</v>
      </c>
    </row>
    <row r="15" spans="1:9">
      <c r="A15" s="9">
        <v>2016</v>
      </c>
      <c r="B15" s="12">
        <v>6621983.3611500002</v>
      </c>
      <c r="C15" s="194">
        <v>0</v>
      </c>
      <c r="D15" s="12">
        <v>102581.96979</v>
      </c>
      <c r="E15" s="11">
        <f t="shared" si="0"/>
        <v>6724565.3309400007</v>
      </c>
    </row>
    <row r="16" spans="1:9">
      <c r="A16" s="9">
        <v>2017</v>
      </c>
      <c r="B16" s="12">
        <v>6647731.0531500001</v>
      </c>
      <c r="C16" s="194">
        <v>0</v>
      </c>
      <c r="D16" s="12">
        <v>63907.634899999997</v>
      </c>
      <c r="E16" s="11">
        <v>6711639</v>
      </c>
    </row>
    <row r="17" spans="1:5">
      <c r="A17" s="13" t="s">
        <v>278</v>
      </c>
      <c r="B17" s="14">
        <v>5614706.0531500001</v>
      </c>
      <c r="C17" s="195">
        <v>0</v>
      </c>
      <c r="D17" s="14">
        <v>32746.232080000002</v>
      </c>
      <c r="E17" s="15">
        <v>5647452.2852299996</v>
      </c>
    </row>
    <row r="18" spans="1:5">
      <c r="A18" s="16" t="s">
        <v>83</v>
      </c>
      <c r="B18" s="200"/>
      <c r="C18" s="200"/>
      <c r="D18" s="201"/>
      <c r="E18" s="202"/>
    </row>
    <row r="19" spans="1:5">
      <c r="A19" s="4" t="s">
        <v>84</v>
      </c>
      <c r="B19" s="200"/>
      <c r="C19" s="200"/>
      <c r="D19" s="200"/>
    </row>
    <row r="20" spans="1:5">
      <c r="A20" s="4" t="s">
        <v>220</v>
      </c>
      <c r="B20" s="200"/>
      <c r="C20" s="200"/>
      <c r="D20" s="198"/>
      <c r="E20" s="203"/>
    </row>
    <row r="21" spans="1:5">
      <c r="A21" s="198"/>
      <c r="B21" s="198"/>
      <c r="C21" s="198"/>
      <c r="D21" s="198"/>
    </row>
    <row r="22" spans="1:5">
      <c r="B22" s="198"/>
      <c r="C22" s="198"/>
      <c r="D22" s="198"/>
    </row>
    <row r="23" spans="1:5">
      <c r="B23" s="202"/>
    </row>
  </sheetData>
  <mergeCells count="5">
    <mergeCell ref="A1:E1"/>
    <mergeCell ref="B3:C3"/>
    <mergeCell ref="B4:C4"/>
    <mergeCell ref="A3:A6"/>
    <mergeCell ref="E3:E6"/>
  </mergeCells>
  <phoneticPr fontId="25" type="noConversion"/>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46"/>
  <sheetViews>
    <sheetView workbookViewId="0">
      <selection activeCell="A2" sqref="A2:F47"/>
    </sheetView>
  </sheetViews>
  <sheetFormatPr defaultRowHeight="15"/>
  <cols>
    <col min="1" max="1" width="18.42578125" customWidth="1"/>
    <col min="2" max="2" width="12.28515625" customWidth="1"/>
    <col min="3" max="3" width="15.28515625" customWidth="1"/>
    <col min="4" max="4" width="21.42578125" customWidth="1"/>
    <col min="5" max="5" width="18.42578125" customWidth="1"/>
    <col min="6" max="6" width="14.28515625" customWidth="1"/>
  </cols>
  <sheetData>
    <row r="2" spans="1:6">
      <c r="A2" s="457" t="s">
        <v>85</v>
      </c>
      <c r="B2" s="457"/>
      <c r="C2" s="457"/>
      <c r="D2" s="457"/>
      <c r="E2" s="457"/>
      <c r="F2" s="457"/>
    </row>
    <row r="3" spans="1:6">
      <c r="A3" s="457" t="s">
        <v>279</v>
      </c>
      <c r="B3" s="457"/>
      <c r="C3" s="457"/>
      <c r="D3" s="457"/>
      <c r="E3" s="457"/>
      <c r="F3" s="457"/>
    </row>
    <row r="4" spans="1:6" ht="15" customHeight="1">
      <c r="A4" s="432"/>
      <c r="B4" s="433"/>
      <c r="C4" s="433"/>
      <c r="D4" s="433"/>
      <c r="E4" s="433"/>
      <c r="F4" s="434"/>
    </row>
    <row r="6" spans="1:6" ht="24">
      <c r="A6" s="435" t="s">
        <v>86</v>
      </c>
      <c r="B6" s="435" t="s">
        <v>87</v>
      </c>
      <c r="C6" s="435" t="s">
        <v>88</v>
      </c>
      <c r="D6" s="435" t="s">
        <v>89</v>
      </c>
      <c r="E6" s="435" t="s">
        <v>90</v>
      </c>
      <c r="F6" s="435" t="s">
        <v>91</v>
      </c>
    </row>
    <row r="7" spans="1:6">
      <c r="A7" s="436" t="s">
        <v>3</v>
      </c>
      <c r="B7" s="436" t="s">
        <v>0</v>
      </c>
      <c r="C7" s="436" t="s">
        <v>4</v>
      </c>
      <c r="D7" s="437" t="s">
        <v>223</v>
      </c>
      <c r="E7" s="436" t="s">
        <v>272</v>
      </c>
      <c r="F7" s="436" t="s">
        <v>4</v>
      </c>
    </row>
    <row r="8" spans="1:6">
      <c r="A8" s="436" t="s">
        <v>273</v>
      </c>
      <c r="B8" s="436" t="s">
        <v>5</v>
      </c>
      <c r="C8" s="436" t="s">
        <v>6</v>
      </c>
      <c r="D8" s="437" t="s">
        <v>224</v>
      </c>
      <c r="E8" s="436" t="s">
        <v>225</v>
      </c>
      <c r="F8" s="436" t="s">
        <v>6</v>
      </c>
    </row>
    <row r="9" spans="1:6">
      <c r="A9" s="458" t="s">
        <v>92</v>
      </c>
      <c r="B9" s="459"/>
      <c r="C9" s="460"/>
      <c r="D9" s="437" t="s">
        <v>226</v>
      </c>
      <c r="E9" s="436" t="s">
        <v>7</v>
      </c>
      <c r="F9" s="436" t="s">
        <v>7</v>
      </c>
    </row>
    <row r="10" spans="1:6">
      <c r="A10" s="436" t="s">
        <v>8</v>
      </c>
      <c r="B10" s="436" t="s">
        <v>0</v>
      </c>
      <c r="C10" s="436" t="s">
        <v>9</v>
      </c>
      <c r="D10" s="437" t="s">
        <v>227</v>
      </c>
      <c r="E10" s="436" t="s">
        <v>272</v>
      </c>
      <c r="F10" s="436" t="s">
        <v>9</v>
      </c>
    </row>
    <row r="11" spans="1:6">
      <c r="A11" s="436" t="s">
        <v>10</v>
      </c>
      <c r="B11" s="436" t="s">
        <v>11</v>
      </c>
      <c r="C11" s="436" t="s">
        <v>12</v>
      </c>
      <c r="D11" s="437" t="s">
        <v>228</v>
      </c>
      <c r="E11" s="436" t="s">
        <v>13</v>
      </c>
      <c r="F11" s="436" t="s">
        <v>12</v>
      </c>
    </row>
    <row r="12" spans="1:6">
      <c r="A12" s="458" t="s">
        <v>92</v>
      </c>
      <c r="B12" s="459"/>
      <c r="C12" s="460"/>
      <c r="D12" s="437" t="s">
        <v>280</v>
      </c>
      <c r="E12" s="436" t="s">
        <v>7</v>
      </c>
      <c r="F12" s="436" t="s">
        <v>7</v>
      </c>
    </row>
    <row r="13" spans="1:6">
      <c r="A13" s="436" t="s">
        <v>14</v>
      </c>
      <c r="B13" s="436" t="s">
        <v>5</v>
      </c>
      <c r="C13" s="436" t="s">
        <v>12</v>
      </c>
      <c r="D13" s="437" t="s">
        <v>229</v>
      </c>
      <c r="E13" s="436" t="s">
        <v>15</v>
      </c>
      <c r="F13" s="436" t="s">
        <v>12</v>
      </c>
    </row>
    <row r="14" spans="1:6">
      <c r="A14" s="458" t="s">
        <v>92</v>
      </c>
      <c r="B14" s="459"/>
      <c r="C14" s="460"/>
      <c r="D14" s="437" t="s">
        <v>230</v>
      </c>
      <c r="E14" s="436" t="s">
        <v>7</v>
      </c>
      <c r="F14" s="436" t="s">
        <v>7</v>
      </c>
    </row>
    <row r="15" spans="1:6">
      <c r="A15" s="436" t="s">
        <v>16</v>
      </c>
      <c r="B15" s="436" t="s">
        <v>5</v>
      </c>
      <c r="C15" s="436" t="s">
        <v>17</v>
      </c>
      <c r="D15" s="437" t="s">
        <v>231</v>
      </c>
      <c r="E15" s="436" t="s">
        <v>232</v>
      </c>
      <c r="F15" s="436" t="s">
        <v>17</v>
      </c>
    </row>
    <row r="16" spans="1:6">
      <c r="A16" s="458" t="s">
        <v>92</v>
      </c>
      <c r="B16" s="459"/>
      <c r="C16" s="460"/>
      <c r="D16" s="437" t="s">
        <v>233</v>
      </c>
      <c r="E16" s="436" t="s">
        <v>7</v>
      </c>
      <c r="F16" s="436" t="s">
        <v>7</v>
      </c>
    </row>
    <row r="17" spans="1:6">
      <c r="A17" s="436" t="s">
        <v>18</v>
      </c>
      <c r="B17" s="436" t="s">
        <v>0</v>
      </c>
      <c r="C17" s="436" t="s">
        <v>19</v>
      </c>
      <c r="D17" s="437" t="s">
        <v>234</v>
      </c>
      <c r="E17" s="436" t="s">
        <v>235</v>
      </c>
      <c r="F17" s="436" t="s">
        <v>19</v>
      </c>
    </row>
    <row r="18" spans="1:6">
      <c r="A18" s="436" t="s">
        <v>20</v>
      </c>
      <c r="B18" s="436" t="s">
        <v>0</v>
      </c>
      <c r="C18" s="436" t="s">
        <v>21</v>
      </c>
      <c r="D18" s="437" t="s">
        <v>236</v>
      </c>
      <c r="E18" s="436" t="s">
        <v>237</v>
      </c>
      <c r="F18" s="436" t="s">
        <v>21</v>
      </c>
    </row>
    <row r="19" spans="1:6">
      <c r="A19" s="436" t="s">
        <v>22</v>
      </c>
      <c r="B19" s="436" t="s">
        <v>0</v>
      </c>
      <c r="C19" s="436" t="s">
        <v>23</v>
      </c>
      <c r="D19" s="437" t="s">
        <v>238</v>
      </c>
      <c r="E19" s="436" t="s">
        <v>239</v>
      </c>
      <c r="F19" s="436" t="s">
        <v>23</v>
      </c>
    </row>
    <row r="20" spans="1:6">
      <c r="A20" s="436" t="s">
        <v>24</v>
      </c>
      <c r="B20" s="436" t="s">
        <v>5</v>
      </c>
      <c r="C20" s="436" t="s">
        <v>25</v>
      </c>
      <c r="D20" s="437" t="s">
        <v>240</v>
      </c>
      <c r="E20" s="436" t="s">
        <v>241</v>
      </c>
      <c r="F20" s="436" t="s">
        <v>281</v>
      </c>
    </row>
    <row r="21" spans="1:6">
      <c r="A21" s="458" t="s">
        <v>92</v>
      </c>
      <c r="B21" s="459"/>
      <c r="C21" s="460"/>
      <c r="D21" s="437" t="s">
        <v>242</v>
      </c>
      <c r="E21" s="436" t="s">
        <v>7</v>
      </c>
      <c r="F21" s="436" t="s">
        <v>7</v>
      </c>
    </row>
    <row r="22" spans="1:6">
      <c r="A22" s="436" t="s">
        <v>26</v>
      </c>
      <c r="B22" s="436" t="s">
        <v>0</v>
      </c>
      <c r="C22" s="436" t="s">
        <v>27</v>
      </c>
      <c r="D22" s="437" t="s">
        <v>243</v>
      </c>
      <c r="E22" s="436" t="s">
        <v>244</v>
      </c>
      <c r="F22" s="436" t="s">
        <v>282</v>
      </c>
    </row>
    <row r="23" spans="1:6">
      <c r="A23" s="436" t="s">
        <v>28</v>
      </c>
      <c r="B23" s="436" t="s">
        <v>0</v>
      </c>
      <c r="C23" s="436" t="s">
        <v>29</v>
      </c>
      <c r="D23" s="437" t="s">
        <v>245</v>
      </c>
      <c r="E23" s="436" t="s">
        <v>246</v>
      </c>
      <c r="F23" s="436" t="s">
        <v>283</v>
      </c>
    </row>
    <row r="24" spans="1:6">
      <c r="A24" s="436" t="s">
        <v>30</v>
      </c>
      <c r="B24" s="436" t="s">
        <v>5</v>
      </c>
      <c r="C24" s="436" t="s">
        <v>31</v>
      </c>
      <c r="D24" s="437" t="s">
        <v>247</v>
      </c>
      <c r="E24" s="436" t="s">
        <v>248</v>
      </c>
      <c r="F24" s="436" t="s">
        <v>284</v>
      </c>
    </row>
    <row r="25" spans="1:6">
      <c r="A25" s="458" t="s">
        <v>92</v>
      </c>
      <c r="B25" s="459"/>
      <c r="C25" s="460"/>
      <c r="D25" s="437" t="s">
        <v>249</v>
      </c>
      <c r="E25" s="436" t="s">
        <v>7</v>
      </c>
      <c r="F25" s="436" t="s">
        <v>7</v>
      </c>
    </row>
    <row r="26" spans="1:6">
      <c r="A26" s="436" t="s">
        <v>32</v>
      </c>
      <c r="B26" s="436" t="s">
        <v>0</v>
      </c>
      <c r="C26" s="436" t="s">
        <v>33</v>
      </c>
      <c r="D26" s="437" t="s">
        <v>238</v>
      </c>
      <c r="E26" s="436" t="s">
        <v>250</v>
      </c>
      <c r="F26" s="436" t="s">
        <v>285</v>
      </c>
    </row>
    <row r="27" spans="1:6">
      <c r="A27" s="436" t="s">
        <v>34</v>
      </c>
      <c r="B27" s="436" t="s">
        <v>0</v>
      </c>
      <c r="C27" s="436" t="s">
        <v>35</v>
      </c>
      <c r="D27" s="437" t="s">
        <v>251</v>
      </c>
      <c r="E27" s="436" t="s">
        <v>246</v>
      </c>
      <c r="F27" s="436" t="s">
        <v>286</v>
      </c>
    </row>
    <row r="28" spans="1:6">
      <c r="A28" s="436" t="s">
        <v>36</v>
      </c>
      <c r="B28" s="436" t="s">
        <v>0</v>
      </c>
      <c r="C28" s="436" t="s">
        <v>37</v>
      </c>
      <c r="D28" s="437" t="s">
        <v>252</v>
      </c>
      <c r="E28" s="436" t="s">
        <v>246</v>
      </c>
      <c r="F28" s="436" t="s">
        <v>287</v>
      </c>
    </row>
    <row r="29" spans="1:6">
      <c r="A29" s="436" t="s">
        <v>38</v>
      </c>
      <c r="B29" s="436" t="s">
        <v>0</v>
      </c>
      <c r="C29" s="436" t="s">
        <v>39</v>
      </c>
      <c r="D29" s="437" t="s">
        <v>253</v>
      </c>
      <c r="E29" s="436" t="s">
        <v>254</v>
      </c>
      <c r="F29" s="436" t="s">
        <v>288</v>
      </c>
    </row>
    <row r="30" spans="1:6">
      <c r="A30" s="436" t="s">
        <v>40</v>
      </c>
      <c r="B30" s="436" t="s">
        <v>0</v>
      </c>
      <c r="C30" s="436" t="s">
        <v>41</v>
      </c>
      <c r="D30" s="437" t="s">
        <v>255</v>
      </c>
      <c r="E30" s="436" t="s">
        <v>254</v>
      </c>
      <c r="F30" s="436" t="s">
        <v>289</v>
      </c>
    </row>
    <row r="31" spans="1:6">
      <c r="A31" s="436" t="s">
        <v>221</v>
      </c>
      <c r="B31" s="436" t="s">
        <v>0</v>
      </c>
      <c r="C31" s="436" t="s">
        <v>222</v>
      </c>
      <c r="D31" s="437" t="s">
        <v>256</v>
      </c>
      <c r="E31" s="436" t="s">
        <v>257</v>
      </c>
      <c r="F31" s="436" t="s">
        <v>290</v>
      </c>
    </row>
    <row r="32" spans="1:6">
      <c r="A32" s="436" t="s">
        <v>42</v>
      </c>
      <c r="B32" s="436" t="s">
        <v>0</v>
      </c>
      <c r="C32" s="436" t="s">
        <v>43</v>
      </c>
      <c r="D32" s="437" t="s">
        <v>258</v>
      </c>
      <c r="E32" s="436" t="s">
        <v>259</v>
      </c>
      <c r="F32" s="436" t="s">
        <v>274</v>
      </c>
    </row>
    <row r="33" spans="1:6">
      <c r="A33" s="436" t="s">
        <v>44</v>
      </c>
      <c r="B33" s="436" t="s">
        <v>0</v>
      </c>
      <c r="C33" s="436" t="s">
        <v>45</v>
      </c>
      <c r="D33" s="437" t="s">
        <v>260</v>
      </c>
      <c r="E33" s="436" t="s">
        <v>261</v>
      </c>
      <c r="F33" s="436" t="s">
        <v>291</v>
      </c>
    </row>
    <row r="34" spans="1:6">
      <c r="A34" s="436" t="s">
        <v>46</v>
      </c>
      <c r="B34" s="436" t="s">
        <v>5</v>
      </c>
      <c r="C34" s="436" t="s">
        <v>47</v>
      </c>
      <c r="D34" s="437" t="s">
        <v>262</v>
      </c>
      <c r="E34" s="436" t="s">
        <v>263</v>
      </c>
      <c r="F34" s="436" t="s">
        <v>292</v>
      </c>
    </row>
    <row r="35" spans="1:6">
      <c r="A35" s="458" t="s">
        <v>92</v>
      </c>
      <c r="B35" s="459"/>
      <c r="C35" s="460"/>
      <c r="D35" s="437" t="s">
        <v>264</v>
      </c>
      <c r="E35" s="436" t="s">
        <v>7</v>
      </c>
      <c r="F35" s="436" t="s">
        <v>7</v>
      </c>
    </row>
    <row r="36" spans="1:6">
      <c r="A36" s="436" t="s">
        <v>48</v>
      </c>
      <c r="B36" s="436" t="s">
        <v>0</v>
      </c>
      <c r="C36" s="436" t="s">
        <v>49</v>
      </c>
      <c r="D36" s="437" t="s">
        <v>265</v>
      </c>
      <c r="E36" s="436" t="s">
        <v>266</v>
      </c>
      <c r="F36" s="436" t="s">
        <v>293</v>
      </c>
    </row>
    <row r="37" spans="1:6">
      <c r="A37" s="436" t="s">
        <v>50</v>
      </c>
      <c r="B37" s="436" t="s">
        <v>0</v>
      </c>
      <c r="C37" s="436" t="s">
        <v>51</v>
      </c>
      <c r="D37" s="437" t="s">
        <v>267</v>
      </c>
      <c r="E37" s="436" t="s">
        <v>268</v>
      </c>
      <c r="F37" s="436" t="s">
        <v>294</v>
      </c>
    </row>
    <row r="38" spans="1:6">
      <c r="A38" s="461" t="s">
        <v>93</v>
      </c>
      <c r="B38" s="462"/>
      <c r="C38" s="463"/>
      <c r="D38" s="438" t="s">
        <v>295</v>
      </c>
      <c r="E38" s="439" t="s">
        <v>7</v>
      </c>
      <c r="F38" s="439" t="s">
        <v>7</v>
      </c>
    </row>
    <row r="39" spans="1:6">
      <c r="A39" s="426"/>
      <c r="B39" s="426"/>
      <c r="C39" s="426"/>
      <c r="D39" s="427"/>
      <c r="E39" s="428"/>
      <c r="F39" s="428"/>
    </row>
    <row r="40" spans="1:6">
      <c r="A40" s="429" t="s">
        <v>296</v>
      </c>
    </row>
    <row r="41" spans="1:6">
      <c r="A41" s="440" t="s">
        <v>275</v>
      </c>
      <c r="B41" s="441"/>
      <c r="C41" s="441"/>
      <c r="D41" s="441"/>
      <c r="E41" s="441"/>
      <c r="F41" s="441"/>
    </row>
    <row r="42" spans="1:6">
      <c r="A42" s="440" t="s">
        <v>94</v>
      </c>
      <c r="B42" s="441"/>
      <c r="C42" s="441"/>
      <c r="D42" s="441"/>
      <c r="E42" s="441"/>
      <c r="F42" s="441"/>
    </row>
    <row r="43" spans="1:6">
      <c r="A43" s="440" t="s">
        <v>95</v>
      </c>
      <c r="B43" s="441"/>
      <c r="C43" s="441"/>
      <c r="D43" s="441"/>
      <c r="E43" s="441"/>
      <c r="F43" s="441"/>
    </row>
    <row r="44" spans="1:6">
      <c r="A44" s="442"/>
      <c r="B44" s="443"/>
      <c r="C44" s="443"/>
      <c r="D44" s="443"/>
      <c r="E44" s="443"/>
      <c r="F44" s="443"/>
    </row>
    <row r="45" spans="1:6">
      <c r="A45" s="444" t="s">
        <v>96</v>
      </c>
      <c r="B45" s="441"/>
      <c r="C45" s="441"/>
      <c r="D45" s="441"/>
      <c r="E45" s="441"/>
      <c r="F45" s="441"/>
    </row>
    <row r="46" spans="1:6">
      <c r="A46" s="440" t="s">
        <v>297</v>
      </c>
      <c r="B46" s="445"/>
      <c r="C46" s="445"/>
      <c r="D46" s="445"/>
      <c r="E46" s="445"/>
      <c r="F46" s="445"/>
    </row>
  </sheetData>
  <mergeCells count="10">
    <mergeCell ref="A2:F2"/>
    <mergeCell ref="A3:F3"/>
    <mergeCell ref="A9:C9"/>
    <mergeCell ref="A12:C12"/>
    <mergeCell ref="A38:C38"/>
    <mergeCell ref="A14:C14"/>
    <mergeCell ref="A16:C16"/>
    <mergeCell ref="A21:C21"/>
    <mergeCell ref="A25:C25"/>
    <mergeCell ref="A35:C35"/>
  </mergeCells>
  <phoneticPr fontId="25" type="noConversion"/>
  <pageMargins left="0.70866141732283472" right="0.70866141732283472" top="0.74803149606299213" bottom="0.74803149606299213" header="0.31496062992125984" footer="0.31496062992125984"/>
  <pageSetup paperSize="9" scale="8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activeCell="G6" sqref="G6"/>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450" t="s">
        <v>97</v>
      </c>
      <c r="B1" s="450"/>
      <c r="C1" s="450"/>
      <c r="D1" s="450"/>
      <c r="E1" s="450"/>
      <c r="F1" s="450"/>
      <c r="G1" s="450"/>
    </row>
    <row r="2" spans="1:8">
      <c r="A2" s="464" t="s">
        <v>298</v>
      </c>
      <c r="B2" s="464"/>
      <c r="C2" s="464"/>
      <c r="D2" s="464"/>
      <c r="E2" s="464"/>
      <c r="F2" s="464"/>
      <c r="G2" s="464"/>
    </row>
    <row r="3" spans="1:8" ht="15" customHeight="1">
      <c r="A3" s="465" t="s">
        <v>86</v>
      </c>
      <c r="B3" s="465" t="s">
        <v>87</v>
      </c>
      <c r="C3" s="465" t="s">
        <v>98</v>
      </c>
      <c r="D3" s="467" t="s">
        <v>88</v>
      </c>
      <c r="E3" s="467" t="s">
        <v>89</v>
      </c>
      <c r="F3" s="467" t="s">
        <v>90</v>
      </c>
      <c r="G3" s="467" t="s">
        <v>99</v>
      </c>
    </row>
    <row r="4" spans="1:8" ht="15" customHeight="1">
      <c r="A4" s="466"/>
      <c r="B4" s="466"/>
      <c r="C4" s="466"/>
      <c r="D4" s="468"/>
      <c r="E4" s="468"/>
      <c r="F4" s="468"/>
      <c r="G4" s="468"/>
    </row>
    <row r="5" spans="1:8" s="22" customFormat="1" ht="29.25" customHeight="1">
      <c r="A5" s="19" t="s">
        <v>100</v>
      </c>
      <c r="B5" s="20" t="s">
        <v>5</v>
      </c>
      <c r="C5" s="21">
        <v>41823</v>
      </c>
      <c r="D5" s="21">
        <v>45538</v>
      </c>
      <c r="E5" s="205">
        <v>1493000000</v>
      </c>
      <c r="F5" s="209">
        <v>2.95</v>
      </c>
      <c r="G5" s="21">
        <v>43711</v>
      </c>
    </row>
    <row r="6" spans="1:8" s="25" customFormat="1" ht="16.5" customHeight="1">
      <c r="A6" s="206"/>
      <c r="B6" s="23" t="s">
        <v>92</v>
      </c>
      <c r="C6" s="24"/>
      <c r="D6" s="24"/>
      <c r="E6" s="207">
        <v>2920054190</v>
      </c>
      <c r="F6" s="430"/>
      <c r="G6" s="24"/>
    </row>
    <row r="7" spans="1:8" s="22" customFormat="1" ht="29.25" customHeight="1">
      <c r="A7" s="19" t="s">
        <v>101</v>
      </c>
      <c r="B7" s="20" t="s">
        <v>5</v>
      </c>
      <c r="C7" s="21">
        <v>42089</v>
      </c>
      <c r="D7" s="21">
        <v>44646</v>
      </c>
      <c r="E7" s="205">
        <v>1250000000</v>
      </c>
      <c r="F7" s="209">
        <v>2</v>
      </c>
      <c r="G7" s="21">
        <v>43550</v>
      </c>
    </row>
    <row r="8" spans="1:8" s="25" customFormat="1" ht="16.5" customHeight="1">
      <c r="A8" s="23"/>
      <c r="B8" s="23" t="s">
        <v>92</v>
      </c>
      <c r="C8" s="24"/>
      <c r="D8" s="24"/>
      <c r="E8" s="207">
        <v>2444787500</v>
      </c>
      <c r="F8" s="430"/>
      <c r="G8" s="24"/>
    </row>
    <row r="9" spans="1:8" s="22" customFormat="1" ht="29.25" customHeight="1">
      <c r="A9" s="19" t="s">
        <v>102</v>
      </c>
      <c r="B9" s="20" t="s">
        <v>5</v>
      </c>
      <c r="C9" s="21">
        <v>42089</v>
      </c>
      <c r="D9" s="21">
        <v>46472</v>
      </c>
      <c r="E9" s="205">
        <v>1000000000</v>
      </c>
      <c r="F9" s="209">
        <v>2.625</v>
      </c>
      <c r="G9" s="21">
        <v>43550</v>
      </c>
    </row>
    <row r="10" spans="1:8" s="25" customFormat="1" ht="16.5" customHeight="1">
      <c r="A10" s="23"/>
      <c r="B10" s="23" t="s">
        <v>92</v>
      </c>
      <c r="C10" s="24"/>
      <c r="D10" s="24"/>
      <c r="E10" s="207">
        <v>1955830000</v>
      </c>
      <c r="F10" s="430"/>
      <c r="G10" s="24"/>
      <c r="H10" s="26"/>
    </row>
    <row r="11" spans="1:8" s="22" customFormat="1" ht="29.25" customHeight="1">
      <c r="A11" s="19" t="s">
        <v>103</v>
      </c>
      <c r="B11" s="20" t="s">
        <v>5</v>
      </c>
      <c r="C11" s="21">
        <v>42089</v>
      </c>
      <c r="D11" s="21">
        <v>49394</v>
      </c>
      <c r="E11" s="205">
        <v>900000000</v>
      </c>
      <c r="F11" s="209">
        <v>3.125</v>
      </c>
      <c r="G11" s="21">
        <v>43550</v>
      </c>
    </row>
    <row r="12" spans="1:8" s="25" customFormat="1" ht="16.5" customHeight="1">
      <c r="A12" s="23"/>
      <c r="B12" s="23" t="s">
        <v>92</v>
      </c>
      <c r="C12" s="24"/>
      <c r="D12" s="24"/>
      <c r="E12" s="207">
        <v>1760247000</v>
      </c>
      <c r="F12" s="430"/>
      <c r="G12" s="24"/>
    </row>
    <row r="13" spans="1:8" s="22" customFormat="1" ht="29.25" customHeight="1">
      <c r="A13" s="19" t="s">
        <v>104</v>
      </c>
      <c r="B13" s="20" t="s">
        <v>5</v>
      </c>
      <c r="C13" s="21">
        <v>42450</v>
      </c>
      <c r="D13" s="21">
        <v>45006</v>
      </c>
      <c r="E13" s="205">
        <v>1144000000</v>
      </c>
      <c r="F13" s="209">
        <v>1.875</v>
      </c>
      <c r="G13" s="21">
        <v>43545</v>
      </c>
    </row>
    <row r="14" spans="1:8" s="25" customFormat="1" ht="16.5" customHeight="1">
      <c r="A14" s="23"/>
      <c r="B14" s="23" t="s">
        <v>92</v>
      </c>
      <c r="C14" s="24"/>
      <c r="D14" s="24"/>
      <c r="E14" s="207">
        <v>2237469520</v>
      </c>
      <c r="F14" s="430"/>
      <c r="G14" s="24"/>
    </row>
    <row r="15" spans="1:8" s="22" customFormat="1" ht="29.25" customHeight="1">
      <c r="A15" s="19" t="s">
        <v>105</v>
      </c>
      <c r="B15" s="20" t="s">
        <v>5</v>
      </c>
      <c r="C15" s="21">
        <v>42450</v>
      </c>
      <c r="D15" s="21">
        <v>46833</v>
      </c>
      <c r="E15" s="205">
        <v>850000000</v>
      </c>
      <c r="F15" s="209">
        <v>3</v>
      </c>
      <c r="G15" s="21">
        <v>43545</v>
      </c>
    </row>
    <row r="16" spans="1:8" s="25" customFormat="1" ht="16.5" customHeight="1">
      <c r="A16" s="23"/>
      <c r="B16" s="23" t="s">
        <v>92</v>
      </c>
      <c r="C16" s="24"/>
      <c r="D16" s="24"/>
      <c r="E16" s="207">
        <v>1662455500</v>
      </c>
      <c r="F16" s="208"/>
      <c r="G16" s="24"/>
    </row>
    <row r="17" spans="1:7" ht="24" customHeight="1">
      <c r="A17" s="210" t="s">
        <v>106</v>
      </c>
      <c r="B17" s="210"/>
      <c r="C17" s="210"/>
      <c r="D17" s="210"/>
      <c r="E17" s="425">
        <f>E6+E8+E10+E12+E14+E16</f>
        <v>12980843710</v>
      </c>
      <c r="F17" s="210"/>
      <c r="G17" s="210"/>
    </row>
    <row r="18" spans="1:7">
      <c r="A18" s="17" t="s">
        <v>107</v>
      </c>
      <c r="B18" s="2"/>
      <c r="C18" s="2"/>
      <c r="D18" s="2"/>
      <c r="E18" s="2"/>
      <c r="F18" s="2"/>
      <c r="G18" s="2"/>
    </row>
    <row r="19" spans="1:7">
      <c r="A19" s="2"/>
      <c r="B19" s="2"/>
      <c r="C19" s="2"/>
      <c r="D19" s="2"/>
      <c r="E19" s="2"/>
      <c r="F19" s="2"/>
      <c r="G19" s="2"/>
    </row>
  </sheetData>
  <mergeCells count="9">
    <mergeCell ref="A1:G1"/>
    <mergeCell ref="A2:G2"/>
    <mergeCell ref="A3:A4"/>
    <mergeCell ref="B3:B4"/>
    <mergeCell ref="C3:C4"/>
    <mergeCell ref="D3:D4"/>
    <mergeCell ref="E3:E4"/>
    <mergeCell ref="F3:F4"/>
    <mergeCell ref="G3:G4"/>
  </mergeCells>
  <phoneticPr fontId="2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 sqref="B3"/>
    </sheetView>
  </sheetViews>
  <sheetFormatPr defaultRowHeight="1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N26" sqref="N26"/>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workbookViewId="0">
      <selection activeCell="J29" sqref="J29"/>
    </sheetView>
  </sheetViews>
  <sheetFormatPr defaultRowHeight="12.75"/>
  <cols>
    <col min="1" max="16384" width="9.140625" style="481"/>
  </cols>
  <sheetData>
    <row r="1" spans="1:17" ht="15.75">
      <c r="A1" s="483" t="s">
        <v>301</v>
      </c>
      <c r="B1" s="483"/>
      <c r="C1" s="483"/>
      <c r="D1" s="483"/>
      <c r="E1" s="483"/>
      <c r="F1" s="483"/>
      <c r="G1" s="483"/>
      <c r="H1" s="483"/>
      <c r="I1" s="483"/>
      <c r="J1" s="483"/>
      <c r="K1" s="483"/>
      <c r="L1" s="483"/>
      <c r="M1" s="483"/>
      <c r="N1" s="483"/>
      <c r="O1" s="482"/>
      <c r="P1" s="482"/>
      <c r="Q1" s="482"/>
    </row>
    <row r="2" spans="1:17" ht="15.75">
      <c r="A2" s="483" t="s">
        <v>299</v>
      </c>
      <c r="B2" s="483"/>
      <c r="C2" s="483"/>
      <c r="D2" s="483"/>
      <c r="E2" s="483"/>
      <c r="F2" s="483"/>
      <c r="G2" s="483"/>
      <c r="H2" s="483"/>
      <c r="I2" s="483"/>
      <c r="J2" s="483"/>
      <c r="K2" s="483"/>
      <c r="L2" s="483"/>
      <c r="M2" s="483"/>
      <c r="N2" s="483"/>
      <c r="O2" s="482"/>
      <c r="P2" s="482"/>
      <c r="Q2" s="482"/>
    </row>
  </sheetData>
  <mergeCells count="2">
    <mergeCell ref="A2:N2"/>
    <mergeCell ref="A1:N1"/>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M31" sqref="M31"/>
    </sheetView>
  </sheetViews>
  <sheetFormatPr defaultRowHeight="12.75"/>
  <cols>
    <col min="1" max="4" width="9.140625" style="478"/>
    <col min="5" max="5" width="12" style="478" bestFit="1" customWidth="1"/>
    <col min="6" max="13" width="9.140625" style="478"/>
    <col min="14" max="14" width="10.28515625" style="478" customWidth="1"/>
    <col min="15" max="16384" width="9.140625" style="478"/>
  </cols>
  <sheetData>
    <row r="1" spans="1:14">
      <c r="A1" s="480" t="s">
        <v>300</v>
      </c>
      <c r="B1" s="480"/>
      <c r="C1" s="480"/>
      <c r="D1" s="480"/>
      <c r="E1" s="480"/>
      <c r="F1" s="480"/>
      <c r="G1" s="480"/>
      <c r="H1" s="480"/>
      <c r="I1" s="480"/>
      <c r="J1" s="480"/>
      <c r="K1" s="480"/>
      <c r="L1" s="480"/>
      <c r="M1" s="480"/>
      <c r="N1" s="480"/>
    </row>
    <row r="2" spans="1:14">
      <c r="A2" s="480" t="s">
        <v>299</v>
      </c>
      <c r="B2" s="480"/>
      <c r="C2" s="480"/>
      <c r="D2" s="480"/>
      <c r="E2" s="480"/>
      <c r="F2" s="480"/>
      <c r="G2" s="480"/>
      <c r="H2" s="480"/>
      <c r="I2" s="480"/>
      <c r="J2" s="480"/>
      <c r="K2" s="480"/>
      <c r="L2" s="480"/>
      <c r="M2" s="480"/>
      <c r="N2" s="480"/>
    </row>
    <row r="3" spans="1:14">
      <c r="A3" s="479"/>
      <c r="B3" s="479"/>
      <c r="C3" s="479"/>
      <c r="D3" s="479"/>
      <c r="E3" s="479"/>
      <c r="F3" s="479"/>
      <c r="G3" s="479"/>
      <c r="H3" s="479"/>
      <c r="I3" s="479"/>
      <c r="J3" s="479"/>
      <c r="K3" s="479"/>
      <c r="L3" s="479"/>
      <c r="M3" s="479"/>
      <c r="N3" s="479"/>
    </row>
    <row r="4" spans="1:14">
      <c r="A4" s="479"/>
      <c r="B4" s="479"/>
      <c r="C4" s="479"/>
      <c r="D4" s="479"/>
      <c r="E4" s="479"/>
      <c r="F4" s="479"/>
      <c r="G4" s="479"/>
      <c r="H4" s="479"/>
      <c r="I4" s="479"/>
      <c r="J4" s="479"/>
      <c r="K4" s="479"/>
      <c r="L4" s="479"/>
      <c r="M4" s="479"/>
      <c r="N4" s="479"/>
    </row>
    <row r="5" spans="1:14">
      <c r="A5" s="479"/>
      <c r="B5" s="479"/>
      <c r="C5" s="479"/>
      <c r="D5" s="479"/>
      <c r="E5" s="479"/>
      <c r="F5" s="479"/>
      <c r="G5" s="479"/>
      <c r="H5" s="479"/>
      <c r="I5" s="479"/>
      <c r="J5" s="479"/>
      <c r="K5" s="479"/>
      <c r="L5" s="479"/>
      <c r="M5" s="479"/>
      <c r="N5" s="479"/>
    </row>
    <row r="6" spans="1:14">
      <c r="A6" s="479"/>
      <c r="B6" s="479"/>
      <c r="C6" s="479"/>
      <c r="D6" s="479"/>
      <c r="E6" s="479"/>
      <c r="F6" s="479"/>
      <c r="G6" s="479"/>
      <c r="H6" s="479"/>
      <c r="I6" s="479"/>
      <c r="J6" s="479"/>
      <c r="K6" s="479"/>
      <c r="L6" s="479"/>
      <c r="M6" s="479"/>
      <c r="N6" s="479"/>
    </row>
    <row r="7" spans="1:14">
      <c r="A7" s="479"/>
      <c r="B7" s="479"/>
      <c r="C7" s="479"/>
      <c r="D7" s="479"/>
      <c r="E7" s="479"/>
      <c r="F7" s="479"/>
      <c r="G7" s="479"/>
      <c r="H7" s="479"/>
      <c r="I7" s="479"/>
      <c r="J7" s="479"/>
      <c r="K7" s="479"/>
      <c r="L7" s="479"/>
      <c r="M7" s="479"/>
      <c r="N7" s="479"/>
    </row>
    <row r="8" spans="1:14">
      <c r="A8" s="479"/>
      <c r="B8" s="479"/>
      <c r="C8" s="479"/>
      <c r="D8" s="479"/>
      <c r="E8" s="479"/>
      <c r="F8" s="479"/>
      <c r="G8" s="479"/>
      <c r="H8" s="479"/>
      <c r="I8" s="479"/>
      <c r="J8" s="479"/>
      <c r="K8" s="479"/>
      <c r="L8" s="479"/>
      <c r="M8" s="479"/>
      <c r="N8" s="479"/>
    </row>
    <row r="9" spans="1:14">
      <c r="A9" s="479"/>
      <c r="B9" s="479"/>
      <c r="C9" s="479"/>
      <c r="D9" s="479"/>
      <c r="E9" s="479"/>
      <c r="F9" s="479"/>
      <c r="G9" s="479"/>
      <c r="H9" s="479"/>
      <c r="I9" s="479"/>
      <c r="J9" s="479"/>
      <c r="K9" s="479"/>
      <c r="L9" s="479"/>
      <c r="M9" s="479"/>
      <c r="N9" s="479"/>
    </row>
    <row r="10" spans="1:14">
      <c r="A10" s="479"/>
      <c r="B10" s="479"/>
      <c r="C10" s="479"/>
      <c r="D10" s="479"/>
      <c r="E10" s="479"/>
      <c r="F10" s="479"/>
      <c r="G10" s="479"/>
      <c r="H10" s="479"/>
      <c r="I10" s="479"/>
      <c r="J10" s="479"/>
      <c r="K10" s="479"/>
      <c r="L10" s="479"/>
      <c r="M10" s="479"/>
      <c r="N10" s="479"/>
    </row>
    <row r="11" spans="1:14">
      <c r="A11" s="479"/>
      <c r="B11" s="479"/>
      <c r="C11" s="479"/>
      <c r="D11" s="479"/>
      <c r="E11" s="479"/>
      <c r="F11" s="479"/>
      <c r="G11" s="479"/>
      <c r="H11" s="479"/>
      <c r="I11" s="479"/>
      <c r="J11" s="479"/>
      <c r="K11" s="479"/>
      <c r="L11" s="479"/>
      <c r="M11" s="479"/>
      <c r="N11" s="479"/>
    </row>
    <row r="12" spans="1:14">
      <c r="A12" s="479"/>
      <c r="B12" s="479"/>
      <c r="C12" s="479"/>
      <c r="D12" s="479"/>
      <c r="E12" s="479"/>
      <c r="F12" s="479"/>
      <c r="G12" s="479"/>
      <c r="H12" s="479"/>
      <c r="I12" s="479"/>
      <c r="J12" s="479"/>
      <c r="K12" s="479"/>
      <c r="L12" s="479"/>
      <c r="M12" s="479"/>
      <c r="N12" s="479"/>
    </row>
    <row r="13" spans="1:14">
      <c r="A13" s="479"/>
      <c r="B13" s="479"/>
      <c r="C13" s="479"/>
      <c r="D13" s="479"/>
      <c r="E13" s="479"/>
      <c r="F13" s="479"/>
      <c r="G13" s="479"/>
      <c r="H13" s="479"/>
      <c r="I13" s="479"/>
      <c r="J13" s="479"/>
      <c r="K13" s="479"/>
      <c r="L13" s="479"/>
      <c r="M13" s="479"/>
      <c r="N13" s="479"/>
    </row>
    <row r="14" spans="1:14">
      <c r="A14" s="479"/>
      <c r="B14" s="479"/>
      <c r="C14" s="479"/>
      <c r="D14" s="479"/>
      <c r="E14" s="479"/>
      <c r="F14" s="479"/>
      <c r="G14" s="479"/>
      <c r="H14" s="479"/>
      <c r="I14" s="479"/>
      <c r="J14" s="479"/>
      <c r="K14" s="479"/>
      <c r="L14" s="479"/>
      <c r="M14" s="479"/>
      <c r="N14" s="479"/>
    </row>
    <row r="15" spans="1:14">
      <c r="A15" s="479"/>
      <c r="B15" s="479"/>
      <c r="C15" s="479"/>
      <c r="D15" s="479"/>
      <c r="E15" s="479"/>
      <c r="F15" s="479"/>
      <c r="G15" s="479"/>
      <c r="H15" s="479"/>
      <c r="I15" s="479"/>
      <c r="J15" s="479"/>
      <c r="K15" s="479"/>
      <c r="L15" s="479"/>
      <c r="M15" s="479"/>
      <c r="N15" s="479"/>
    </row>
    <row r="16" spans="1:14">
      <c r="A16" s="479"/>
      <c r="B16" s="479"/>
      <c r="C16" s="479"/>
      <c r="D16" s="479"/>
      <c r="E16" s="479"/>
      <c r="F16" s="479"/>
      <c r="G16" s="479"/>
      <c r="H16" s="479"/>
      <c r="I16" s="479"/>
      <c r="J16" s="479"/>
      <c r="K16" s="479"/>
      <c r="L16" s="479"/>
      <c r="M16" s="479"/>
      <c r="N16" s="479"/>
    </row>
    <row r="17" spans="1:14">
      <c r="A17" s="479"/>
      <c r="B17" s="479"/>
      <c r="C17" s="479"/>
      <c r="D17" s="479"/>
      <c r="E17" s="479"/>
      <c r="F17" s="479"/>
      <c r="G17" s="479"/>
      <c r="H17" s="479"/>
      <c r="I17" s="479"/>
      <c r="J17" s="479"/>
      <c r="K17" s="479"/>
      <c r="L17" s="479"/>
      <c r="M17" s="479"/>
      <c r="N17" s="479"/>
    </row>
    <row r="18" spans="1:14">
      <c r="A18" s="479"/>
      <c r="B18" s="479"/>
      <c r="C18" s="479"/>
      <c r="D18" s="479"/>
      <c r="E18" s="479"/>
      <c r="F18" s="479"/>
      <c r="G18" s="479"/>
      <c r="H18" s="479"/>
      <c r="I18" s="479"/>
      <c r="J18" s="479"/>
      <c r="K18" s="479"/>
      <c r="L18" s="479"/>
      <c r="M18" s="479"/>
      <c r="N18" s="479"/>
    </row>
    <row r="19" spans="1:14">
      <c r="A19" s="479"/>
      <c r="B19" s="479"/>
      <c r="C19" s="479"/>
      <c r="D19" s="479"/>
      <c r="E19" s="479"/>
      <c r="F19" s="479"/>
      <c r="G19" s="479"/>
      <c r="H19" s="479"/>
      <c r="I19" s="479"/>
      <c r="J19" s="479"/>
      <c r="K19" s="479"/>
      <c r="L19" s="479"/>
      <c r="M19" s="479"/>
      <c r="N19" s="479"/>
    </row>
    <row r="20" spans="1:14">
      <c r="A20" s="479"/>
      <c r="B20" s="479"/>
      <c r="C20" s="479"/>
      <c r="D20" s="479"/>
      <c r="E20" s="479"/>
      <c r="F20" s="479"/>
      <c r="G20" s="479"/>
      <c r="H20" s="479"/>
      <c r="I20" s="479"/>
      <c r="J20" s="479"/>
      <c r="K20" s="479"/>
      <c r="L20" s="479"/>
      <c r="M20" s="479"/>
      <c r="N20" s="479"/>
    </row>
  </sheetData>
  <mergeCells count="2">
    <mergeCell ref="A1:N1"/>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F31" sqref="F31"/>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9" ht="15" customHeight="1">
      <c r="A1" s="486" t="s">
        <v>302</v>
      </c>
      <c r="B1" s="486"/>
      <c r="C1" s="486"/>
      <c r="D1" s="486"/>
      <c r="E1" s="486"/>
      <c r="F1" s="486"/>
      <c r="G1" s="486"/>
      <c r="H1" s="486"/>
    </row>
    <row r="2" spans="1:9">
      <c r="A2" s="484"/>
      <c r="B2" s="484"/>
      <c r="C2" s="484"/>
      <c r="D2" s="484"/>
      <c r="E2" s="484"/>
      <c r="F2" s="484"/>
      <c r="G2" s="484"/>
      <c r="H2" s="485"/>
      <c r="I2" s="484"/>
    </row>
    <row r="3" spans="1:9">
      <c r="A3" s="484"/>
      <c r="B3" s="484"/>
      <c r="C3" s="484"/>
      <c r="D3" s="484"/>
      <c r="E3" s="484"/>
      <c r="F3" s="484"/>
      <c r="G3" s="484"/>
      <c r="H3" s="484"/>
      <c r="I3" s="484"/>
    </row>
    <row r="4" spans="1:9">
      <c r="A4" s="484"/>
      <c r="B4" s="484"/>
      <c r="C4" s="484"/>
      <c r="D4" s="484"/>
      <c r="E4" s="484"/>
      <c r="F4" s="484"/>
      <c r="G4" s="484"/>
      <c r="H4" s="484"/>
      <c r="I4" s="484"/>
    </row>
    <row r="5" spans="1:9">
      <c r="A5" s="484"/>
      <c r="B5" s="484"/>
      <c r="C5" s="484"/>
      <c r="D5" s="484"/>
      <c r="E5" s="484"/>
      <c r="F5" s="484"/>
      <c r="G5" s="484"/>
      <c r="H5" s="484"/>
      <c r="I5" s="484"/>
    </row>
    <row r="6" spans="1:9">
      <c r="A6" s="484"/>
      <c r="B6" s="484"/>
      <c r="C6" s="484"/>
      <c r="D6" s="484"/>
      <c r="E6" s="484"/>
      <c r="F6" s="484"/>
      <c r="G6" s="484"/>
      <c r="H6" s="484"/>
      <c r="I6" s="484"/>
    </row>
    <row r="7" spans="1:9">
      <c r="A7" s="484"/>
      <c r="B7" s="484"/>
      <c r="C7" s="484"/>
      <c r="D7" s="484"/>
      <c r="E7" s="484"/>
      <c r="F7" s="484"/>
      <c r="G7" s="484"/>
      <c r="H7" s="484"/>
      <c r="I7" s="484"/>
    </row>
    <row r="8" spans="1:9">
      <c r="A8" s="484"/>
      <c r="B8" s="484"/>
      <c r="C8" s="484"/>
      <c r="D8" s="484"/>
      <c r="E8" s="484"/>
      <c r="F8" s="484"/>
      <c r="G8" s="484"/>
      <c r="H8" s="484"/>
      <c r="I8" s="484"/>
    </row>
    <row r="9" spans="1:9">
      <c r="A9" s="484"/>
      <c r="B9" s="484"/>
      <c r="C9" s="484"/>
      <c r="D9" s="484"/>
      <c r="E9" s="484"/>
      <c r="F9" s="484"/>
      <c r="G9" s="484"/>
      <c r="H9" s="484"/>
      <c r="I9" s="484"/>
    </row>
    <row r="10" spans="1:9">
      <c r="A10" s="484"/>
      <c r="B10" s="484"/>
      <c r="C10" s="484"/>
      <c r="D10" s="484"/>
      <c r="E10" s="484"/>
      <c r="F10" s="484"/>
      <c r="G10" s="484"/>
      <c r="H10" s="484"/>
      <c r="I10" s="484"/>
    </row>
    <row r="11" spans="1:9">
      <c r="A11" s="484"/>
      <c r="B11" s="484"/>
      <c r="C11" s="484"/>
      <c r="D11" s="484"/>
      <c r="E11" s="484"/>
      <c r="F11" s="484"/>
      <c r="G11" s="484"/>
      <c r="H11" s="484"/>
      <c r="I11" s="484"/>
    </row>
    <row r="12" spans="1:9">
      <c r="A12" s="484"/>
      <c r="B12" s="484"/>
      <c r="C12" s="484"/>
      <c r="D12" s="484"/>
      <c r="E12" s="484"/>
      <c r="F12" s="484"/>
      <c r="G12" s="484"/>
      <c r="H12" s="484"/>
      <c r="I12" s="484"/>
    </row>
    <row r="13" spans="1:9">
      <c r="A13" s="484"/>
      <c r="B13" s="484"/>
      <c r="C13" s="484"/>
      <c r="D13" s="484"/>
      <c r="E13" s="484"/>
      <c r="F13" s="484"/>
      <c r="G13" s="484"/>
      <c r="H13" s="484"/>
      <c r="I13" s="484"/>
    </row>
    <row r="14" spans="1:9">
      <c r="A14" s="484"/>
      <c r="B14" s="484"/>
      <c r="C14" s="484"/>
      <c r="D14" s="484"/>
      <c r="E14" s="484"/>
      <c r="F14" s="484"/>
      <c r="G14" s="484"/>
      <c r="H14" s="484"/>
      <c r="I14" s="484"/>
    </row>
    <row r="15" spans="1:9">
      <c r="A15" s="484"/>
      <c r="B15" s="484"/>
      <c r="C15" s="484"/>
      <c r="D15" s="484"/>
      <c r="E15" s="484"/>
      <c r="F15" s="484"/>
      <c r="G15" s="484"/>
      <c r="H15" s="484"/>
      <c r="I15" s="484"/>
    </row>
    <row r="16" spans="1:9">
      <c r="A16" s="484"/>
      <c r="B16" s="484"/>
      <c r="C16" s="484"/>
      <c r="D16" s="484"/>
      <c r="E16" s="484"/>
      <c r="F16" s="484"/>
      <c r="G16" s="484"/>
      <c r="H16" s="484"/>
      <c r="I16" s="484"/>
    </row>
    <row r="17" spans="1:9">
      <c r="A17" s="484"/>
      <c r="B17" s="484"/>
      <c r="C17" s="484"/>
      <c r="D17" s="484"/>
      <c r="E17" s="484"/>
      <c r="F17" s="484"/>
      <c r="G17" s="484"/>
      <c r="H17" s="484"/>
      <c r="I17" s="484"/>
    </row>
    <row r="18" spans="1:9">
      <c r="A18" s="484"/>
      <c r="B18" s="484"/>
      <c r="C18" s="484"/>
      <c r="D18" s="484"/>
      <c r="E18" s="484"/>
      <c r="F18" s="484"/>
      <c r="G18" s="484"/>
      <c r="H18" s="484"/>
      <c r="I18" s="484"/>
    </row>
    <row r="19" spans="1:9">
      <c r="A19" s="484"/>
      <c r="B19" s="484"/>
      <c r="C19" s="484"/>
      <c r="D19" s="484"/>
      <c r="E19" s="484"/>
      <c r="F19" s="484"/>
      <c r="G19" s="484"/>
      <c r="H19" s="484"/>
      <c r="I19" s="484"/>
    </row>
    <row r="20" spans="1:9">
      <c r="A20" s="484"/>
      <c r="B20" s="484"/>
      <c r="C20" s="484"/>
      <c r="D20" s="484"/>
      <c r="E20" s="484"/>
      <c r="F20" s="484"/>
      <c r="G20" s="484"/>
      <c r="H20" s="484"/>
      <c r="I20" s="484"/>
    </row>
    <row r="21" spans="1:9">
      <c r="A21" s="484"/>
      <c r="B21" s="484"/>
      <c r="C21" s="484"/>
      <c r="D21" s="484"/>
      <c r="E21" s="484"/>
      <c r="F21" s="484"/>
      <c r="G21" s="484"/>
      <c r="H21" s="484"/>
      <c r="I21" s="484"/>
    </row>
    <row r="22" spans="1:9">
      <c r="A22" s="484"/>
      <c r="B22" s="484"/>
      <c r="C22" s="484"/>
      <c r="D22" s="484"/>
      <c r="E22" s="484"/>
      <c r="F22" s="484"/>
      <c r="G22" s="484"/>
      <c r="H22" s="484"/>
      <c r="I22" s="484"/>
    </row>
    <row r="23" spans="1:9">
      <c r="F23" s="484"/>
      <c r="G23" s="484"/>
      <c r="H23" s="484"/>
      <c r="I23" s="484"/>
    </row>
  </sheetData>
  <mergeCells count="1">
    <mergeCell ref="A1:H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B8" sqref="B8"/>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493"/>
      <c r="B1" s="488"/>
      <c r="C1" s="488"/>
      <c r="D1" s="488"/>
      <c r="E1" s="488"/>
      <c r="K1" s="492"/>
      <c r="L1" s="492"/>
      <c r="M1" s="492"/>
    </row>
    <row r="2" spans="1:13">
      <c r="K2" s="492"/>
      <c r="L2" s="492"/>
      <c r="M2" s="492"/>
    </row>
    <row r="3" spans="1:13">
      <c r="K3" s="492"/>
      <c r="L3" s="492"/>
      <c r="M3" s="491"/>
    </row>
    <row r="4" spans="1:13">
      <c r="K4" s="492"/>
      <c r="L4" s="492"/>
      <c r="M4" s="492"/>
    </row>
    <row r="5" spans="1:13">
      <c r="K5" s="488"/>
      <c r="L5" s="488"/>
      <c r="M5" s="488"/>
    </row>
    <row r="6" spans="1:13">
      <c r="K6" s="488"/>
      <c r="L6" s="488"/>
      <c r="M6" s="488"/>
    </row>
    <row r="7" spans="1:13">
      <c r="K7" s="488"/>
      <c r="L7" s="488"/>
      <c r="M7" s="491"/>
    </row>
    <row r="8" spans="1:13">
      <c r="J8" s="488"/>
      <c r="K8" s="488"/>
      <c r="L8" s="488"/>
      <c r="M8" s="488"/>
    </row>
    <row r="9" spans="1:13">
      <c r="J9" s="488"/>
      <c r="K9" s="488"/>
      <c r="L9" s="488"/>
      <c r="M9" s="488"/>
    </row>
    <row r="10" spans="1:13">
      <c r="J10" s="488"/>
      <c r="K10" s="488"/>
      <c r="L10" s="490"/>
      <c r="M10" s="488"/>
    </row>
    <row r="22" spans="10:15">
      <c r="J22" s="488"/>
      <c r="K22" s="488"/>
      <c r="L22" s="488"/>
      <c r="M22" s="488"/>
    </row>
    <row r="23" spans="10:15">
      <c r="J23" s="488"/>
      <c r="K23" s="488"/>
      <c r="L23" s="488"/>
      <c r="M23" s="488"/>
    </row>
    <row r="24" spans="10:15">
      <c r="J24" s="488"/>
      <c r="K24" s="488"/>
      <c r="L24" s="490"/>
      <c r="M24" s="488"/>
    </row>
    <row r="25" spans="10:15">
      <c r="J25" s="488"/>
      <c r="K25" s="488"/>
      <c r="L25" s="490"/>
      <c r="M25" s="488"/>
    </row>
    <row r="26" spans="10:15">
      <c r="J26" s="489"/>
      <c r="K26" s="488"/>
      <c r="L26" s="488"/>
      <c r="M26" s="488"/>
    </row>
    <row r="27" spans="10:15">
      <c r="J27" s="488"/>
      <c r="K27" s="488"/>
      <c r="L27" s="488"/>
      <c r="M27" s="489"/>
    </row>
    <row r="28" spans="10:15">
      <c r="J28" s="488"/>
      <c r="K28" s="488"/>
      <c r="L28" s="488"/>
      <c r="M28" s="488"/>
    </row>
    <row r="29" spans="10:15">
      <c r="J29" s="488"/>
      <c r="K29" s="488"/>
      <c r="L29" s="488"/>
      <c r="M29" s="488"/>
    </row>
    <row r="30" spans="10:15">
      <c r="J30" s="488"/>
      <c r="K30" s="488"/>
      <c r="L30" s="488"/>
      <c r="M30" s="488"/>
      <c r="N30" s="488"/>
      <c r="O30" s="488"/>
    </row>
    <row r="31" spans="10:15">
      <c r="J31" s="488"/>
      <c r="K31" s="488"/>
      <c r="L31" s="488"/>
      <c r="M31" s="488"/>
      <c r="N31" s="488"/>
      <c r="O31" s="488"/>
    </row>
    <row r="32" spans="10:15">
      <c r="J32" s="488"/>
      <c r="K32" s="488"/>
      <c r="L32" s="488"/>
      <c r="M32" s="488"/>
      <c r="N32" s="488"/>
      <c r="O32" s="488"/>
    </row>
    <row r="33" spans="10:15">
      <c r="J33" s="488"/>
      <c r="K33" s="488"/>
      <c r="L33" s="488"/>
      <c r="M33" s="488"/>
      <c r="N33" s="488"/>
      <c r="O33" s="488"/>
    </row>
    <row r="34" spans="10:15">
      <c r="J34" s="488"/>
      <c r="K34" s="488"/>
      <c r="L34" s="488"/>
      <c r="M34" s="488"/>
      <c r="N34" s="488"/>
      <c r="O34" s="488"/>
    </row>
    <row r="35" spans="10:15">
      <c r="J35" s="488"/>
      <c r="K35" s="488"/>
      <c r="L35" s="488"/>
      <c r="M35" s="488"/>
      <c r="N35" s="488"/>
      <c r="O35" s="488"/>
    </row>
    <row r="36" spans="10:15">
      <c r="J36" s="488"/>
      <c r="K36" s="488"/>
      <c r="L36" s="488"/>
      <c r="M36" s="488"/>
      <c r="N36" s="488"/>
      <c r="O36" s="488"/>
    </row>
    <row r="37" spans="10:15">
      <c r="J37" s="488"/>
      <c r="K37" s="488"/>
      <c r="L37" s="488"/>
      <c r="M37" s="488"/>
      <c r="N37" s="488"/>
      <c r="O37" s="488"/>
    </row>
    <row r="38" spans="10:15">
      <c r="J38" s="488"/>
      <c r="K38" s="488"/>
      <c r="L38" s="488"/>
      <c r="M38" s="488"/>
      <c r="N38" s="488"/>
      <c r="O38" s="488"/>
    </row>
    <row r="39" spans="10:15">
      <c r="J39" s="488"/>
      <c r="K39" s="488"/>
      <c r="L39" s="488"/>
      <c r="M39" s="488"/>
      <c r="N39" s="488"/>
      <c r="O39" s="488"/>
    </row>
    <row r="40" spans="10:15">
      <c r="J40" s="488"/>
      <c r="K40" s="488"/>
      <c r="L40" s="488"/>
      <c r="M40" s="488"/>
      <c r="N40" s="488"/>
      <c r="O40" s="488"/>
    </row>
    <row r="41" spans="10:15">
      <c r="J41" s="488"/>
      <c r="K41" s="488"/>
      <c r="L41" s="488"/>
      <c r="M41" s="488"/>
      <c r="N41" s="488"/>
      <c r="O41" s="488"/>
    </row>
    <row r="42" spans="10:15">
      <c r="J42" s="488"/>
      <c r="K42" s="488"/>
      <c r="L42" s="488"/>
      <c r="M42" s="488"/>
      <c r="N42" s="488"/>
      <c r="O42" s="488"/>
    </row>
    <row r="43" spans="10:15">
      <c r="J43" s="488"/>
      <c r="K43" s="488"/>
      <c r="L43" s="488"/>
      <c r="M43" s="488"/>
      <c r="N43" s="488"/>
      <c r="O43" s="488"/>
    </row>
    <row r="44" spans="10:15">
      <c r="N44" s="488"/>
      <c r="O44" s="488"/>
    </row>
    <row r="45" spans="10:15">
      <c r="N45" s="488"/>
      <c r="O45" s="488"/>
    </row>
    <row r="46" spans="10:15">
      <c r="N46" s="488"/>
      <c r="O46" s="488"/>
    </row>
    <row r="47" spans="10:15">
      <c r="N47" s="488"/>
      <c r="O47" s="488"/>
    </row>
    <row r="48" spans="10:15">
      <c r="N48" s="488"/>
      <c r="O48" s="488"/>
    </row>
    <row r="49" spans="14:15">
      <c r="N49" s="488"/>
      <c r="O49" s="488"/>
    </row>
    <row r="50" spans="14:15">
      <c r="N50" s="488"/>
      <c r="O50" s="488"/>
    </row>
    <row r="51" spans="14:15">
      <c r="N51" s="488"/>
      <c r="O51" s="488"/>
    </row>
    <row r="52" spans="14:15">
      <c r="N52" s="488"/>
      <c r="O52" s="488"/>
    </row>
    <row r="53" spans="14:15">
      <c r="N53" s="488"/>
      <c r="O53" s="488"/>
    </row>
    <row r="54" spans="14:15">
      <c r="N54" s="488"/>
      <c r="O54" s="488"/>
    </row>
    <row r="55" spans="14:15">
      <c r="N55" s="488"/>
      <c r="O55" s="488"/>
    </row>
    <row r="56" spans="14:15">
      <c r="N56" s="488"/>
      <c r="O56" s="488"/>
    </row>
    <row r="57" spans="14:15">
      <c r="N57" s="488"/>
      <c r="O57" s="488"/>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C6" sqref="C6"/>
    </sheetView>
  </sheetViews>
  <sheetFormatPr defaultRowHeight="15"/>
  <sheetData>
    <row r="27" spans="1:10">
      <c r="A27" s="487"/>
      <c r="B27" s="487"/>
      <c r="C27" s="487"/>
      <c r="D27" s="487"/>
      <c r="E27" s="487"/>
      <c r="F27" s="487"/>
      <c r="G27" s="487"/>
      <c r="H27" s="487"/>
      <c r="I27" s="487"/>
      <c r="J27" s="487"/>
    </row>
    <row r="28" spans="1:10">
      <c r="A28" s="487"/>
      <c r="B28" s="487"/>
      <c r="C28" s="487"/>
      <c r="D28" s="487"/>
      <c r="E28" s="487"/>
      <c r="F28" s="487"/>
      <c r="G28" s="487"/>
      <c r="H28" s="487"/>
      <c r="I28" s="487"/>
      <c r="J28" s="487"/>
    </row>
    <row r="29" spans="1:10">
      <c r="A29" s="487"/>
      <c r="B29" s="487"/>
      <c r="C29" s="487"/>
      <c r="D29" s="487"/>
      <c r="E29" s="487"/>
      <c r="F29" s="487"/>
      <c r="G29" s="487"/>
      <c r="H29" s="487"/>
      <c r="I29" s="487"/>
      <c r="J29" s="487"/>
    </row>
    <row r="30" spans="1:10">
      <c r="A30" s="487"/>
      <c r="B30" s="487"/>
      <c r="C30" s="487"/>
      <c r="D30" s="487"/>
      <c r="E30" s="487"/>
      <c r="F30" s="487"/>
      <c r="G30" s="487"/>
      <c r="H30" s="487"/>
      <c r="I30" s="487"/>
      <c r="J30" s="487"/>
    </row>
    <row r="33" spans="2:2">
      <c r="B33" s="429"/>
    </row>
    <row r="34" spans="2:2">
      <c r="B34" s="429"/>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topLeftCell="A10" workbookViewId="0">
      <selection activeCell="D8" sqref="D8"/>
    </sheetView>
  </sheetViews>
  <sheetFormatPr defaultRowHeight="12.75"/>
  <cols>
    <col min="1" max="16384" width="9.140625" style="494"/>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40" sqref="I40"/>
    </sheetView>
  </sheetViews>
  <sheetFormatPr defaultRowHeight="15"/>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4" sqref="C4"/>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6:A50"/>
  <sheetViews>
    <sheetView tabSelected="1" topLeftCell="A25" workbookViewId="0">
      <selection activeCell="A2" sqref="A2"/>
    </sheetView>
  </sheetViews>
  <sheetFormatPr defaultRowHeight="12.75"/>
  <cols>
    <col min="1" max="1" width="15.28515625" style="494" customWidth="1"/>
    <col min="2" max="2" width="37.5703125" style="494" customWidth="1"/>
    <col min="3" max="3" width="15.85546875" style="494" customWidth="1"/>
    <col min="4" max="4" width="22.7109375" style="494" customWidth="1"/>
    <col min="5" max="5" width="19.5703125" style="494" customWidth="1"/>
    <col min="6" max="16384" width="9.140625" style="494"/>
  </cols>
  <sheetData>
    <row r="6" ht="18" customHeight="1"/>
    <row r="7" ht="25.5" customHeight="1"/>
    <row r="8" ht="25.5" customHeight="1"/>
    <row r="9" ht="25.5" customHeight="1"/>
    <row r="10" ht="25.5" customHeight="1"/>
    <row r="11" ht="25.5" customHeight="1"/>
    <row r="12" ht="25.5" customHeight="1"/>
    <row r="13" ht="25.5" customHeight="1"/>
    <row r="14" ht="25.5" customHeight="1"/>
    <row r="15" ht="25.5" customHeight="1"/>
    <row r="16" ht="25.5" customHeight="1"/>
    <row r="17" ht="25.5" customHeight="1"/>
    <row r="18" ht="25.5" customHeight="1"/>
    <row r="19" ht="25.5" customHeight="1"/>
    <row r="20" ht="25.5" customHeight="1"/>
    <row r="21" ht="25.5" customHeight="1"/>
    <row r="22" ht="25.5" customHeight="1"/>
    <row r="23" ht="25.5" customHeight="1"/>
    <row r="24" ht="25.5" customHeight="1"/>
    <row r="25" ht="25.5" customHeight="1"/>
    <row r="26" ht="25.5" customHeight="1"/>
    <row r="27" ht="25.5" customHeight="1"/>
    <row r="28" ht="25.5" customHeight="1"/>
    <row r="29" ht="25.5" customHeight="1"/>
    <row r="30" ht="25.5" customHeight="1"/>
    <row r="31" ht="25.5" customHeight="1"/>
    <row r="32" ht="25.5" customHeight="1"/>
    <row r="33" spans="1:1" ht="25.5" customHeight="1"/>
    <row r="34" spans="1:1" ht="25.5" customHeight="1"/>
    <row r="35" spans="1:1" ht="18" customHeight="1"/>
    <row r="36" spans="1:1" ht="25.5" customHeight="1"/>
    <row r="38" spans="1:1" ht="17.25" customHeight="1"/>
    <row r="39" spans="1:1">
      <c r="A39" s="495"/>
    </row>
    <row r="40" spans="1:1">
      <c r="A40" s="495"/>
    </row>
    <row r="41" spans="1:1">
      <c r="A41" s="495"/>
    </row>
    <row r="42" spans="1:1">
      <c r="A42" s="495"/>
    </row>
    <row r="43" spans="1:1">
      <c r="A43" s="495"/>
    </row>
    <row r="44" spans="1:1">
      <c r="A44" s="495"/>
    </row>
    <row r="45" spans="1:1">
      <c r="A45" s="495"/>
    </row>
    <row r="46" spans="1:1">
      <c r="A46" s="495"/>
    </row>
    <row r="47" spans="1:1">
      <c r="A47" s="495"/>
    </row>
    <row r="48" spans="1:1">
      <c r="A48" s="495"/>
    </row>
    <row r="49" spans="1:1">
      <c r="A49" s="495"/>
    </row>
    <row r="50" spans="1:1">
      <c r="A50" s="495"/>
    </row>
  </sheetData>
  <pageMargins left="0.75" right="0.19" top="0.17" bottom="0.21" header="0.18" footer="0.21"/>
  <pageSetup paperSize="9" scale="85"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3"/>
  <sheetViews>
    <sheetView topLeftCell="A67" workbookViewId="0">
      <selection activeCell="A136" sqref="A136"/>
    </sheetView>
  </sheetViews>
  <sheetFormatPr defaultColWidth="12.5703125" defaultRowHeight="12"/>
  <cols>
    <col min="1" max="1" width="24.5703125" style="93" customWidth="1"/>
    <col min="2" max="2" width="9.5703125" style="29" customWidth="1"/>
    <col min="3" max="3" width="10.28515625" style="29" customWidth="1"/>
    <col min="4" max="4" width="6.42578125" style="29" customWidth="1"/>
    <col min="5" max="5" width="15.140625" style="29" customWidth="1"/>
    <col min="6" max="6" width="16.42578125" style="91" customWidth="1"/>
    <col min="7" max="7" width="15.140625" style="69" customWidth="1"/>
    <col min="8" max="8" width="15" style="69" customWidth="1"/>
    <col min="9" max="9" width="12.7109375" style="69" customWidth="1"/>
    <col min="10" max="10" width="14" style="92" bestFit="1" customWidth="1"/>
    <col min="11" max="11" width="11.28515625" style="69" customWidth="1"/>
    <col min="12" max="12" width="9.28515625" style="69" customWidth="1"/>
    <col min="13" max="13" width="9.7109375" style="69" customWidth="1"/>
    <col min="14" max="14" width="9.140625" style="69" customWidth="1"/>
    <col min="15" max="15" width="12.140625" style="69" customWidth="1"/>
    <col min="16" max="16" width="12.5703125" style="69" customWidth="1"/>
    <col min="17" max="17" width="13.140625" style="69" customWidth="1"/>
    <col min="18" max="18" width="12.28515625" style="69" customWidth="1"/>
    <col min="19" max="19" width="8" style="69" customWidth="1"/>
    <col min="20" max="20" width="8.5703125" style="69" customWidth="1"/>
    <col min="21" max="16384" width="12.5703125" style="69"/>
  </cols>
  <sheetData>
    <row r="1" spans="1:19" s="216" customFormat="1" ht="29.25" customHeight="1">
      <c r="A1" s="323"/>
      <c r="B1" s="324"/>
      <c r="C1" s="324"/>
      <c r="D1" s="324"/>
      <c r="E1" s="324"/>
      <c r="F1" s="325"/>
      <c r="G1" s="326"/>
      <c r="H1" s="471"/>
      <c r="I1" s="471"/>
      <c r="J1" s="327"/>
      <c r="K1" s="326"/>
      <c r="L1" s="326"/>
      <c r="M1" s="326"/>
      <c r="N1" s="326"/>
      <c r="O1" s="326"/>
      <c r="P1" s="326"/>
      <c r="Q1" s="326"/>
      <c r="R1" s="326"/>
    </row>
    <row r="2" spans="1:19" s="204" customFormat="1" ht="12.75">
      <c r="A2" s="469" t="s">
        <v>276</v>
      </c>
      <c r="B2" s="469"/>
      <c r="C2" s="469"/>
      <c r="D2" s="469"/>
      <c r="E2" s="469"/>
      <c r="F2" s="469"/>
      <c r="G2" s="469"/>
      <c r="H2" s="469"/>
      <c r="I2" s="469"/>
      <c r="J2" s="469"/>
      <c r="K2" s="469"/>
      <c r="L2" s="469"/>
      <c r="M2" s="469"/>
      <c r="N2" s="469"/>
      <c r="O2" s="469"/>
      <c r="P2" s="469"/>
      <c r="Q2" s="469"/>
      <c r="R2" s="469"/>
    </row>
    <row r="3" spans="1:19" s="204" customFormat="1">
      <c r="A3" s="328"/>
      <c r="B3" s="329"/>
      <c r="C3" s="329"/>
      <c r="D3" s="329"/>
      <c r="E3" s="329"/>
      <c r="F3" s="329"/>
      <c r="G3" s="329"/>
      <c r="H3" s="329"/>
      <c r="I3" s="329"/>
      <c r="J3" s="329"/>
      <c r="K3" s="329"/>
      <c r="L3" s="329"/>
      <c r="M3" s="329"/>
      <c r="N3" s="329"/>
      <c r="O3" s="329"/>
      <c r="P3" s="329"/>
      <c r="Q3" s="329"/>
      <c r="R3" s="329"/>
    </row>
    <row r="4" spans="1:19" s="16" customFormat="1" ht="12.75">
      <c r="A4" s="304" t="s">
        <v>108</v>
      </c>
      <c r="B4" s="417"/>
      <c r="C4" s="305"/>
      <c r="D4" s="305"/>
      <c r="E4" s="305"/>
      <c r="F4" s="306"/>
      <c r="G4" s="307"/>
      <c r="H4" s="307"/>
      <c r="I4" s="308"/>
      <c r="J4" s="330"/>
      <c r="K4" s="305"/>
      <c r="L4" s="305"/>
      <c r="M4" s="305"/>
      <c r="Q4" s="310"/>
    </row>
    <row r="5" spans="1:19" ht="24" customHeight="1">
      <c r="A5" s="218"/>
      <c r="B5" s="219" t="s">
        <v>109</v>
      </c>
      <c r="C5" s="218"/>
      <c r="D5" s="220" t="s">
        <v>1</v>
      </c>
      <c r="E5" s="221" t="s">
        <v>110</v>
      </c>
      <c r="F5" s="276"/>
      <c r="G5" s="222"/>
      <c r="H5" s="223"/>
      <c r="I5" s="223"/>
      <c r="J5" s="225"/>
      <c r="K5" s="277" t="s">
        <v>111</v>
      </c>
      <c r="L5" s="222"/>
      <c r="M5" s="222"/>
      <c r="N5" s="227"/>
      <c r="O5" s="278"/>
      <c r="P5" s="472" t="s">
        <v>112</v>
      </c>
      <c r="Q5" s="473"/>
      <c r="R5" s="218"/>
      <c r="S5" s="211"/>
    </row>
    <row r="6" spans="1:19" ht="34.5" customHeight="1">
      <c r="A6" s="230"/>
      <c r="B6" s="279"/>
      <c r="C6" s="232"/>
      <c r="D6" s="231"/>
      <c r="E6" s="280" t="s">
        <v>113</v>
      </c>
      <c r="F6" s="281" t="s">
        <v>114</v>
      </c>
      <c r="G6" s="275" t="s">
        <v>115</v>
      </c>
      <c r="H6" s="476" t="s">
        <v>116</v>
      </c>
      <c r="I6" s="234" t="s">
        <v>117</v>
      </c>
      <c r="J6" s="236" t="s">
        <v>118</v>
      </c>
      <c r="K6" s="282" t="s">
        <v>119</v>
      </c>
      <c r="L6" s="230" t="s">
        <v>120</v>
      </c>
      <c r="M6" s="282" t="s">
        <v>121</v>
      </c>
      <c r="N6" s="283" t="s">
        <v>122</v>
      </c>
      <c r="O6" s="283" t="s">
        <v>123</v>
      </c>
      <c r="P6" s="474"/>
      <c r="Q6" s="475"/>
      <c r="R6" s="283" t="s">
        <v>124</v>
      </c>
      <c r="S6" s="211"/>
    </row>
    <row r="7" spans="1:19">
      <c r="A7" s="232" t="s">
        <v>125</v>
      </c>
      <c r="B7" s="231" t="s">
        <v>126</v>
      </c>
      <c r="C7" s="232" t="s">
        <v>127</v>
      </c>
      <c r="D7" s="231" t="s">
        <v>128</v>
      </c>
      <c r="E7" s="284" t="s">
        <v>129</v>
      </c>
      <c r="F7" s="230" t="s">
        <v>130</v>
      </c>
      <c r="G7" s="247" t="s">
        <v>131</v>
      </c>
      <c r="H7" s="477"/>
      <c r="I7" s="234" t="s">
        <v>132</v>
      </c>
      <c r="J7" s="236" t="s">
        <v>132</v>
      </c>
      <c r="K7" s="242" t="s">
        <v>133</v>
      </c>
      <c r="L7" s="230" t="s">
        <v>134</v>
      </c>
      <c r="M7" s="242" t="s">
        <v>135</v>
      </c>
      <c r="N7" s="230" t="s">
        <v>136</v>
      </c>
      <c r="O7" s="285" t="s">
        <v>137</v>
      </c>
      <c r="P7" s="218" t="s">
        <v>138</v>
      </c>
      <c r="Q7" s="218" t="s">
        <v>138</v>
      </c>
      <c r="R7" s="286" t="s">
        <v>139</v>
      </c>
      <c r="S7" s="211"/>
    </row>
    <row r="8" spans="1:19" ht="12" customHeight="1">
      <c r="A8" s="232" t="s">
        <v>98</v>
      </c>
      <c r="B8" s="231" t="s">
        <v>140</v>
      </c>
      <c r="C8" s="232" t="s">
        <v>141</v>
      </c>
      <c r="D8" s="231" t="s">
        <v>142</v>
      </c>
      <c r="E8" s="287" t="s">
        <v>143</v>
      </c>
      <c r="F8" s="230" t="s">
        <v>144</v>
      </c>
      <c r="G8" s="247"/>
      <c r="H8" s="477"/>
      <c r="I8" s="234"/>
      <c r="J8" s="252"/>
      <c r="K8" s="242" t="s">
        <v>130</v>
      </c>
      <c r="L8" s="230" t="s">
        <v>145</v>
      </c>
      <c r="M8" s="242" t="s">
        <v>138</v>
      </c>
      <c r="N8" s="230" t="s">
        <v>145</v>
      </c>
      <c r="O8" s="285" t="s">
        <v>146</v>
      </c>
      <c r="P8" s="288" t="s">
        <v>133</v>
      </c>
      <c r="Q8" s="289" t="s">
        <v>131</v>
      </c>
      <c r="R8" s="290" t="s">
        <v>147</v>
      </c>
      <c r="S8" s="211"/>
    </row>
    <row r="9" spans="1:19" ht="12.75" customHeight="1">
      <c r="A9" s="232"/>
      <c r="B9" s="231"/>
      <c r="C9" s="232"/>
      <c r="D9" s="250"/>
      <c r="E9" s="287"/>
      <c r="F9" s="230"/>
      <c r="G9" s="247"/>
      <c r="H9" s="234"/>
      <c r="I9" s="234"/>
      <c r="J9" s="252"/>
      <c r="K9" s="242" t="s">
        <v>148</v>
      </c>
      <c r="L9" s="230" t="s">
        <v>131</v>
      </c>
      <c r="M9" s="242" t="s">
        <v>131</v>
      </c>
      <c r="N9" s="230" t="s">
        <v>131</v>
      </c>
      <c r="O9" s="285" t="s">
        <v>72</v>
      </c>
      <c r="P9" s="291" t="s">
        <v>130</v>
      </c>
      <c r="Q9" s="230"/>
      <c r="R9" s="290" t="s">
        <v>149</v>
      </c>
      <c r="S9" s="211"/>
    </row>
    <row r="10" spans="1:19" ht="15.75" customHeight="1">
      <c r="A10" s="232"/>
      <c r="B10" s="231"/>
      <c r="C10" s="232"/>
      <c r="D10" s="250"/>
      <c r="E10" s="287"/>
      <c r="F10" s="230"/>
      <c r="G10" s="247"/>
      <c r="H10" s="234"/>
      <c r="I10" s="259"/>
      <c r="J10" s="261"/>
      <c r="K10" s="242"/>
      <c r="L10" s="230"/>
      <c r="M10" s="242"/>
      <c r="N10" s="230"/>
      <c r="O10" s="285"/>
      <c r="P10" s="230" t="s">
        <v>148</v>
      </c>
      <c r="Q10" s="232"/>
      <c r="R10" s="258" t="s">
        <v>72</v>
      </c>
      <c r="S10" s="211"/>
    </row>
    <row r="11" spans="1:19" s="117" customFormat="1" ht="14.25" customHeight="1">
      <c r="A11" s="387" t="s">
        <v>53</v>
      </c>
      <c r="B11" s="30"/>
      <c r="C11" s="31">
        <v>43513</v>
      </c>
      <c r="D11" s="32">
        <v>1096</v>
      </c>
      <c r="E11" s="33">
        <f>SUM(E12:E12)</f>
        <v>200000000</v>
      </c>
      <c r="F11" s="33">
        <f>SUM(F12:F12)</f>
        <v>340950000</v>
      </c>
      <c r="G11" s="33">
        <f>SUM(G12:G12)</f>
        <v>200000000</v>
      </c>
      <c r="H11" s="33"/>
      <c r="I11" s="34"/>
      <c r="J11" s="52"/>
      <c r="K11" s="36"/>
      <c r="L11" s="36"/>
      <c r="M11" s="36"/>
      <c r="N11" s="37"/>
      <c r="O11" s="38">
        <v>5.0000000000000001E-3</v>
      </c>
      <c r="P11" s="39"/>
      <c r="Q11" s="38"/>
      <c r="R11" s="33"/>
    </row>
    <row r="12" spans="1:19" s="117" customFormat="1" ht="14.25" customHeight="1">
      <c r="A12" s="40" t="s">
        <v>150</v>
      </c>
      <c r="B12" s="41">
        <v>42417</v>
      </c>
      <c r="C12" s="41">
        <v>43513</v>
      </c>
      <c r="D12" s="42"/>
      <c r="E12" s="43">
        <v>200000000</v>
      </c>
      <c r="F12" s="44">
        <v>340950000</v>
      </c>
      <c r="G12" s="43">
        <v>200000000</v>
      </c>
      <c r="H12" s="43">
        <v>200864667.5</v>
      </c>
      <c r="I12" s="43">
        <v>0</v>
      </c>
      <c r="J12" s="44">
        <v>864667.5</v>
      </c>
      <c r="K12" s="44">
        <v>100.22</v>
      </c>
      <c r="L12" s="44">
        <v>100.21</v>
      </c>
      <c r="M12" s="44">
        <v>100.64</v>
      </c>
      <c r="N12" s="44">
        <v>100.43</v>
      </c>
      <c r="O12" s="46">
        <v>5.0000000000000001E-3</v>
      </c>
      <c r="P12" s="46">
        <v>4.3E-3</v>
      </c>
      <c r="Q12" s="46">
        <v>3.5999999999999999E-3</v>
      </c>
      <c r="R12" s="43">
        <v>0</v>
      </c>
    </row>
    <row r="13" spans="1:19" s="117" customFormat="1" ht="14.25" customHeight="1">
      <c r="A13" s="53" t="s">
        <v>155</v>
      </c>
      <c r="B13" s="54"/>
      <c r="C13" s="54"/>
      <c r="D13" s="54"/>
      <c r="E13" s="55">
        <f>+E11</f>
        <v>200000000</v>
      </c>
      <c r="F13" s="55">
        <f t="shared" ref="F13:G13" si="0">+F11</f>
        <v>340950000</v>
      </c>
      <c r="G13" s="55">
        <f t="shared" si="0"/>
        <v>200000000</v>
      </c>
      <c r="H13" s="55">
        <f>SUM(H11:H12)</f>
        <v>200864667.5</v>
      </c>
      <c r="I13" s="55">
        <f>SUM(I11:I12)</f>
        <v>0</v>
      </c>
      <c r="J13" s="55">
        <f>SUM(J11:J12)</f>
        <v>864667.5</v>
      </c>
      <c r="K13" s="56"/>
      <c r="L13" s="56"/>
      <c r="M13" s="56"/>
      <c r="N13" s="56"/>
      <c r="O13" s="57"/>
      <c r="P13" s="57"/>
      <c r="Q13" s="57"/>
      <c r="R13" s="58"/>
    </row>
    <row r="14" spans="1:19" s="216" customFormat="1" ht="14.25" customHeight="1">
      <c r="A14" s="59"/>
      <c r="B14" s="60"/>
      <c r="C14" s="60"/>
      <c r="D14" s="60"/>
      <c r="E14" s="61"/>
      <c r="F14" s="61"/>
      <c r="G14" s="61"/>
      <c r="H14" s="61"/>
      <c r="I14" s="62"/>
      <c r="J14" s="61"/>
      <c r="K14" s="63"/>
      <c r="L14" s="63"/>
      <c r="M14" s="63"/>
      <c r="N14" s="64"/>
      <c r="O14" s="65"/>
      <c r="P14" s="66"/>
      <c r="Q14" s="65"/>
      <c r="R14" s="67"/>
    </row>
    <row r="15" spans="1:19" s="117" customFormat="1" ht="14.25" customHeight="1">
      <c r="A15" s="387" t="s">
        <v>54</v>
      </c>
      <c r="B15" s="30"/>
      <c r="C15" s="31">
        <v>44249</v>
      </c>
      <c r="D15" s="32">
        <v>1461</v>
      </c>
      <c r="E15" s="33">
        <f>+E16+E17+E18+E19</f>
        <v>200000000</v>
      </c>
      <c r="F15" s="33">
        <f>+F16+F17+F18+F19</f>
        <v>528975000</v>
      </c>
      <c r="G15" s="33">
        <f>+G16+G17+G18+G19</f>
        <v>200000000</v>
      </c>
      <c r="H15" s="33"/>
      <c r="I15" s="34"/>
      <c r="J15" s="35"/>
      <c r="K15" s="36"/>
      <c r="L15" s="36"/>
      <c r="M15" s="36"/>
      <c r="N15" s="37"/>
      <c r="O15" s="38">
        <v>3.0000000000000001E-3</v>
      </c>
      <c r="P15" s="39"/>
      <c r="Q15" s="38"/>
      <c r="R15" s="33"/>
    </row>
    <row r="16" spans="1:19" s="216" customFormat="1" ht="14.25" customHeight="1">
      <c r="A16" s="331" t="s">
        <v>150</v>
      </c>
      <c r="B16" s="332">
        <v>42788</v>
      </c>
      <c r="C16" s="332">
        <v>44249</v>
      </c>
      <c r="D16" s="333"/>
      <c r="E16" s="334">
        <v>60000000</v>
      </c>
      <c r="F16" s="335">
        <v>213250000</v>
      </c>
      <c r="G16" s="334">
        <v>60000000</v>
      </c>
      <c r="H16" s="334">
        <v>60287191.18</v>
      </c>
      <c r="I16" s="334">
        <v>0</v>
      </c>
      <c r="J16" s="335">
        <v>287191.18</v>
      </c>
      <c r="K16" s="335">
        <v>100.13</v>
      </c>
      <c r="L16" s="335">
        <v>100.4</v>
      </c>
      <c r="M16" s="335">
        <v>100.6</v>
      </c>
      <c r="N16" s="335">
        <v>100.48</v>
      </c>
      <c r="O16" s="337">
        <v>3.0000000000000001E-3</v>
      </c>
      <c r="P16" s="337">
        <v>2.7000000000000001E-3</v>
      </c>
      <c r="Q16" s="337">
        <v>1.8E-3</v>
      </c>
      <c r="R16" s="334">
        <v>0</v>
      </c>
    </row>
    <row r="17" spans="1:20" s="216" customFormat="1" ht="14.25" customHeight="1">
      <c r="A17" s="343" t="s">
        <v>151</v>
      </c>
      <c r="B17" s="344">
        <v>42851</v>
      </c>
      <c r="C17" s="332">
        <v>44249</v>
      </c>
      <c r="D17" s="345"/>
      <c r="E17" s="334">
        <v>60000000</v>
      </c>
      <c r="F17" s="334">
        <v>149350000</v>
      </c>
      <c r="G17" s="334">
        <v>60000000</v>
      </c>
      <c r="H17" s="334">
        <v>60474000.009999998</v>
      </c>
      <c r="I17" s="346">
        <v>0</v>
      </c>
      <c r="J17" s="347">
        <v>444000</v>
      </c>
      <c r="K17" s="335">
        <v>100.43</v>
      </c>
      <c r="L17" s="335">
        <v>100.66</v>
      </c>
      <c r="M17" s="335">
        <v>100.92</v>
      </c>
      <c r="N17" s="311">
        <v>100.74</v>
      </c>
      <c r="O17" s="337">
        <v>3.0000000000000001E-3</v>
      </c>
      <c r="P17" s="348">
        <v>1.9E-3</v>
      </c>
      <c r="Q17" s="337">
        <v>1.1000000000000001E-3</v>
      </c>
      <c r="R17" s="334">
        <v>0</v>
      </c>
    </row>
    <row r="18" spans="1:20" s="216" customFormat="1" ht="14.25" customHeight="1">
      <c r="A18" s="331" t="s">
        <v>152</v>
      </c>
      <c r="B18" s="332">
        <v>42907</v>
      </c>
      <c r="C18" s="332">
        <v>44249</v>
      </c>
      <c r="D18" s="333"/>
      <c r="E18" s="334">
        <v>50000000</v>
      </c>
      <c r="F18" s="335">
        <v>103000000</v>
      </c>
      <c r="G18" s="334">
        <v>50000000</v>
      </c>
      <c r="H18" s="334">
        <v>50508650</v>
      </c>
      <c r="I18" s="334">
        <v>0</v>
      </c>
      <c r="J18" s="335">
        <v>458650</v>
      </c>
      <c r="K18" s="335">
        <v>100.78</v>
      </c>
      <c r="L18" s="335">
        <v>100.83</v>
      </c>
      <c r="M18" s="335">
        <v>101.03</v>
      </c>
      <c r="N18" s="335">
        <v>100.92</v>
      </c>
      <c r="O18" s="337">
        <v>3.0000000000000001E-3</v>
      </c>
      <c r="P18" s="337">
        <v>8.9999999999999998E-4</v>
      </c>
      <c r="Q18" s="337">
        <v>5.0000000000000001E-4</v>
      </c>
      <c r="R18" s="334">
        <v>0</v>
      </c>
    </row>
    <row r="19" spans="1:20" s="117" customFormat="1" ht="14.25" customHeight="1">
      <c r="A19" s="331" t="s">
        <v>154</v>
      </c>
      <c r="B19" s="338">
        <v>43054</v>
      </c>
      <c r="C19" s="332">
        <v>44249</v>
      </c>
      <c r="D19" s="122"/>
      <c r="E19" s="43">
        <v>30000000</v>
      </c>
      <c r="F19" s="49">
        <v>63375000</v>
      </c>
      <c r="G19" s="43">
        <v>30000000</v>
      </c>
      <c r="H19" s="50">
        <v>30507448.75</v>
      </c>
      <c r="I19" s="50">
        <v>0</v>
      </c>
      <c r="J19" s="68">
        <v>486448.75</v>
      </c>
      <c r="K19" s="49">
        <v>101.23</v>
      </c>
      <c r="L19" s="49">
        <v>101.24</v>
      </c>
      <c r="M19" s="49">
        <v>102.21</v>
      </c>
      <c r="N19" s="49">
        <v>101.62</v>
      </c>
      <c r="O19" s="46">
        <v>3.0000000000000001E-3</v>
      </c>
      <c r="P19" s="51">
        <v>-8.0000000000000004E-4</v>
      </c>
      <c r="Q19" s="51">
        <v>-1.9E-3</v>
      </c>
      <c r="R19" s="43">
        <v>0</v>
      </c>
    </row>
    <row r="20" spans="1:20" s="117" customFormat="1" ht="14.25" customHeight="1">
      <c r="A20" s="53" t="s">
        <v>156</v>
      </c>
      <c r="B20" s="54"/>
      <c r="C20" s="54"/>
      <c r="D20" s="54"/>
      <c r="E20" s="55">
        <f>E15</f>
        <v>200000000</v>
      </c>
      <c r="F20" s="55">
        <f>F15</f>
        <v>528975000</v>
      </c>
      <c r="G20" s="55">
        <f>G15</f>
        <v>200000000</v>
      </c>
      <c r="H20" s="55">
        <f>SUM(H16:H19)</f>
        <v>201777289.94</v>
      </c>
      <c r="I20" s="55">
        <f>SUM(I16:I19)</f>
        <v>0</v>
      </c>
      <c r="J20" s="55">
        <f>SUM(J16:J19)</f>
        <v>1676289.93</v>
      </c>
      <c r="K20" s="56"/>
      <c r="L20" s="56"/>
      <c r="M20" s="56"/>
      <c r="N20" s="56"/>
      <c r="O20" s="57"/>
      <c r="P20" s="57"/>
      <c r="Q20" s="57"/>
      <c r="R20" s="58"/>
    </row>
    <row r="21" spans="1:20">
      <c r="A21" s="69"/>
      <c r="B21" s="69"/>
      <c r="C21" s="69"/>
      <c r="D21" s="69"/>
      <c r="E21" s="69"/>
      <c r="F21" s="69"/>
      <c r="J21" s="69"/>
    </row>
    <row r="22" spans="1:20" ht="12.75" customHeight="1">
      <c r="A22" s="386" t="s">
        <v>55</v>
      </c>
      <c r="B22" s="77"/>
      <c r="C22" s="77">
        <v>43487</v>
      </c>
      <c r="D22" s="78">
        <v>1826</v>
      </c>
      <c r="E22" s="79">
        <f>E23+E24+E25+E28+E26+E27</f>
        <v>310000000</v>
      </c>
      <c r="F22" s="79">
        <f>F23+F24+F25+F28+F26+F27</f>
        <v>576680000</v>
      </c>
      <c r="G22" s="79">
        <f>G23+G24+G25+G28+G26+G27</f>
        <v>310000000</v>
      </c>
      <c r="H22" s="79"/>
      <c r="I22" s="79"/>
      <c r="J22" s="79"/>
      <c r="K22" s="80"/>
      <c r="L22" s="80"/>
      <c r="M22" s="80"/>
      <c r="N22" s="80"/>
      <c r="O22" s="81">
        <v>2.5000000000000001E-2</v>
      </c>
      <c r="P22" s="82"/>
      <c r="Q22" s="82"/>
      <c r="R22" s="79"/>
      <c r="S22" s="72"/>
      <c r="T22" s="72"/>
    </row>
    <row r="23" spans="1:20" s="204" customFormat="1" ht="12.75" customHeight="1">
      <c r="A23" s="331" t="s">
        <v>150</v>
      </c>
      <c r="B23" s="332">
        <v>41661</v>
      </c>
      <c r="C23" s="332">
        <v>43487</v>
      </c>
      <c r="D23" s="333"/>
      <c r="E23" s="334">
        <v>50000000</v>
      </c>
      <c r="F23" s="335">
        <v>120860000</v>
      </c>
      <c r="G23" s="334">
        <v>50000000</v>
      </c>
      <c r="H23" s="334">
        <v>50784985</v>
      </c>
      <c r="I23" s="334">
        <v>0</v>
      </c>
      <c r="J23" s="334">
        <v>784985</v>
      </c>
      <c r="K23" s="335">
        <v>101.14</v>
      </c>
      <c r="L23" s="335">
        <v>101.36</v>
      </c>
      <c r="M23" s="335">
        <v>101.81</v>
      </c>
      <c r="N23" s="335">
        <v>101.57</v>
      </c>
      <c r="O23" s="353">
        <v>2.5000000000000001E-2</v>
      </c>
      <c r="P23" s="337">
        <v>2.2700000000000001E-2</v>
      </c>
      <c r="Q23" s="337">
        <v>2.18E-2</v>
      </c>
      <c r="R23" s="334">
        <v>0.02</v>
      </c>
      <c r="S23" s="316"/>
      <c r="T23" s="316"/>
    </row>
    <row r="24" spans="1:20" s="204" customFormat="1" ht="12.75" customHeight="1">
      <c r="A24" s="331" t="s">
        <v>151</v>
      </c>
      <c r="B24" s="332">
        <v>41738</v>
      </c>
      <c r="C24" s="332">
        <v>43487</v>
      </c>
      <c r="D24" s="333"/>
      <c r="E24" s="334">
        <v>50000000</v>
      </c>
      <c r="F24" s="335">
        <v>107220000</v>
      </c>
      <c r="G24" s="334">
        <v>50000000</v>
      </c>
      <c r="H24" s="334">
        <v>51665715</v>
      </c>
      <c r="I24" s="334">
        <v>0</v>
      </c>
      <c r="J24" s="334">
        <v>1400715</v>
      </c>
      <c r="K24" s="335">
        <v>102.61</v>
      </c>
      <c r="L24" s="335">
        <v>102.7</v>
      </c>
      <c r="M24" s="335">
        <v>103.19</v>
      </c>
      <c r="N24" s="335">
        <v>102.8</v>
      </c>
      <c r="O24" s="353">
        <v>2.5000000000000001E-2</v>
      </c>
      <c r="P24" s="337">
        <v>1.9400000000000001E-2</v>
      </c>
      <c r="Q24" s="337">
        <v>1.89E-2</v>
      </c>
      <c r="R24" s="334">
        <v>0.04</v>
      </c>
      <c r="S24" s="316"/>
      <c r="T24" s="316"/>
    </row>
    <row r="25" spans="1:20" s="204" customFormat="1" ht="12.75" customHeight="1">
      <c r="A25" s="331" t="s">
        <v>152</v>
      </c>
      <c r="B25" s="332">
        <v>41801</v>
      </c>
      <c r="C25" s="332">
        <v>43487</v>
      </c>
      <c r="D25" s="333"/>
      <c r="E25" s="334">
        <v>50000000</v>
      </c>
      <c r="F25" s="335">
        <v>73400000</v>
      </c>
      <c r="G25" s="334">
        <v>50000000</v>
      </c>
      <c r="H25" s="334">
        <v>52034667.5</v>
      </c>
      <c r="I25" s="334">
        <v>0</v>
      </c>
      <c r="J25" s="334">
        <v>1554667.5</v>
      </c>
      <c r="K25" s="335">
        <v>102.95</v>
      </c>
      <c r="L25" s="335">
        <v>102.87</v>
      </c>
      <c r="M25" s="335">
        <v>103.36</v>
      </c>
      <c r="N25" s="335">
        <v>103.11</v>
      </c>
      <c r="O25" s="353">
        <v>2.5000000000000001E-2</v>
      </c>
      <c r="P25" s="337">
        <v>1.84E-2</v>
      </c>
      <c r="Q25" s="337">
        <v>1.7999999999999999E-2</v>
      </c>
      <c r="R25" s="334">
        <v>0.05</v>
      </c>
      <c r="S25" s="316"/>
      <c r="T25" s="316"/>
    </row>
    <row r="26" spans="1:20" s="204" customFormat="1" ht="12.75" customHeight="1">
      <c r="A26" s="331" t="s">
        <v>153</v>
      </c>
      <c r="B26" s="332">
        <v>41864</v>
      </c>
      <c r="C26" s="332">
        <v>43487</v>
      </c>
      <c r="D26" s="333"/>
      <c r="E26" s="334">
        <v>50000000</v>
      </c>
      <c r="F26" s="335">
        <v>89750000</v>
      </c>
      <c r="G26" s="334">
        <v>50000000</v>
      </c>
      <c r="H26" s="334">
        <v>50193940</v>
      </c>
      <c r="I26" s="334">
        <v>0</v>
      </c>
      <c r="J26" s="334">
        <v>118940</v>
      </c>
      <c r="K26" s="335">
        <v>100.03</v>
      </c>
      <c r="L26" s="335">
        <v>100.11</v>
      </c>
      <c r="M26" s="335">
        <v>100.63</v>
      </c>
      <c r="N26" s="335">
        <v>100.24</v>
      </c>
      <c r="O26" s="353">
        <v>2.5000000000000001E-2</v>
      </c>
      <c r="P26" s="337">
        <v>2.5100000000000001E-2</v>
      </c>
      <c r="Q26" s="337">
        <v>2.46E-2</v>
      </c>
      <c r="R26" s="334">
        <v>0.04</v>
      </c>
      <c r="S26" s="316"/>
      <c r="T26" s="316"/>
    </row>
    <row r="27" spans="1:20" s="204" customFormat="1" ht="12.75" customHeight="1">
      <c r="A27" s="331" t="s">
        <v>154</v>
      </c>
      <c r="B27" s="332">
        <v>41920</v>
      </c>
      <c r="C27" s="332">
        <v>43487</v>
      </c>
      <c r="D27" s="333"/>
      <c r="E27" s="334">
        <v>55000000</v>
      </c>
      <c r="F27" s="335">
        <v>69200000</v>
      </c>
      <c r="G27" s="334">
        <v>55000000</v>
      </c>
      <c r="H27" s="334">
        <v>55494300</v>
      </c>
      <c r="I27" s="334">
        <v>0</v>
      </c>
      <c r="J27" s="334">
        <v>202800</v>
      </c>
      <c r="K27" s="335">
        <v>100.26</v>
      </c>
      <c r="L27" s="335">
        <v>100.04</v>
      </c>
      <c r="M27" s="335">
        <v>100.85</v>
      </c>
      <c r="N27" s="335">
        <v>100.37</v>
      </c>
      <c r="O27" s="353">
        <v>2.5000000000000001E-2</v>
      </c>
      <c r="P27" s="337">
        <v>2.4500000000000001E-2</v>
      </c>
      <c r="Q27" s="337">
        <v>2.4199999999999999E-2</v>
      </c>
      <c r="R27" s="334">
        <v>0.03</v>
      </c>
      <c r="S27" s="316"/>
      <c r="T27" s="316"/>
    </row>
    <row r="28" spans="1:20" s="204" customFormat="1" ht="12.75" customHeight="1">
      <c r="A28" s="352" t="s">
        <v>157</v>
      </c>
      <c r="B28" s="338">
        <v>41955</v>
      </c>
      <c r="C28" s="338">
        <v>43487</v>
      </c>
      <c r="D28" s="339"/>
      <c r="E28" s="341">
        <v>55000000</v>
      </c>
      <c r="F28" s="340">
        <v>116250000</v>
      </c>
      <c r="G28" s="341">
        <v>55000000</v>
      </c>
      <c r="H28" s="341">
        <v>55181140</v>
      </c>
      <c r="I28" s="341">
        <v>242360</v>
      </c>
      <c r="J28" s="341">
        <v>0</v>
      </c>
      <c r="K28" s="340">
        <v>99.32</v>
      </c>
      <c r="L28" s="340">
        <v>99.29</v>
      </c>
      <c r="M28" s="340">
        <v>99.81</v>
      </c>
      <c r="N28" s="340">
        <v>99.56</v>
      </c>
      <c r="O28" s="354">
        <v>2.5000000000000001E-2</v>
      </c>
      <c r="P28" s="342">
        <v>2.69E-2</v>
      </c>
      <c r="Q28" s="342">
        <v>2.63E-2</v>
      </c>
      <c r="R28" s="341">
        <v>0.02</v>
      </c>
      <c r="S28" s="316"/>
      <c r="T28" s="316"/>
    </row>
    <row r="29" spans="1:20" ht="12.75" customHeight="1">
      <c r="A29" s="387" t="s">
        <v>56</v>
      </c>
      <c r="B29" s="77"/>
      <c r="C29" s="77">
        <v>43865</v>
      </c>
      <c r="D29" s="78">
        <v>1826</v>
      </c>
      <c r="E29" s="79">
        <f>E30+E32+E31+E33+E34+E35</f>
        <v>600000000</v>
      </c>
      <c r="F29" s="79">
        <f>F30+F32+F31+F33+F34+F35</f>
        <v>1051650000</v>
      </c>
      <c r="G29" s="79">
        <f>G30+G32+G31+G33+G34+G35</f>
        <v>400000000</v>
      </c>
      <c r="H29" s="79"/>
      <c r="I29" s="79"/>
      <c r="J29" s="79"/>
      <c r="K29" s="80"/>
      <c r="L29" s="80"/>
      <c r="M29" s="80"/>
      <c r="N29" s="80"/>
      <c r="O29" s="81">
        <v>1.8499999999999999E-2</v>
      </c>
      <c r="P29" s="82"/>
      <c r="Q29" s="82"/>
      <c r="R29" s="79"/>
      <c r="S29" s="72"/>
      <c r="T29" s="72"/>
    </row>
    <row r="30" spans="1:20" s="204" customFormat="1" ht="12.75" customHeight="1">
      <c r="A30" s="331" t="s">
        <v>150</v>
      </c>
      <c r="B30" s="332">
        <v>42039</v>
      </c>
      <c r="C30" s="332">
        <v>43865</v>
      </c>
      <c r="D30" s="333"/>
      <c r="E30" s="334">
        <v>50000000</v>
      </c>
      <c r="F30" s="335">
        <v>160600000</v>
      </c>
      <c r="G30" s="334">
        <v>50000000</v>
      </c>
      <c r="H30" s="334">
        <v>52078799.979999997</v>
      </c>
      <c r="I30" s="334">
        <v>0</v>
      </c>
      <c r="J30" s="334">
        <v>2078799.98</v>
      </c>
      <c r="K30" s="335">
        <v>103.53</v>
      </c>
      <c r="L30" s="335">
        <v>103.75</v>
      </c>
      <c r="M30" s="335">
        <v>105.2</v>
      </c>
      <c r="N30" s="335">
        <v>104.16</v>
      </c>
      <c r="O30" s="353">
        <v>1.8499999999999999E-2</v>
      </c>
      <c r="P30" s="337">
        <v>1.12E-2</v>
      </c>
      <c r="Q30" s="337">
        <v>0.01</v>
      </c>
      <c r="R30" s="334">
        <v>0.01</v>
      </c>
      <c r="S30" s="316"/>
      <c r="T30" s="316"/>
    </row>
    <row r="31" spans="1:20" s="204" customFormat="1" ht="12.75" customHeight="1">
      <c r="A31" s="331" t="s">
        <v>151</v>
      </c>
      <c r="B31" s="332">
        <v>42144</v>
      </c>
      <c r="C31" s="332">
        <v>43865</v>
      </c>
      <c r="D31" s="333"/>
      <c r="E31" s="334">
        <v>50000000</v>
      </c>
      <c r="F31" s="335">
        <v>115250000</v>
      </c>
      <c r="G31" s="334">
        <v>50000000</v>
      </c>
      <c r="H31" s="334">
        <v>51564932.5</v>
      </c>
      <c r="I31" s="334">
        <v>0</v>
      </c>
      <c r="J31" s="334">
        <v>1299932.5</v>
      </c>
      <c r="K31" s="335">
        <v>102.04</v>
      </c>
      <c r="L31" s="335">
        <v>102.06</v>
      </c>
      <c r="M31" s="335">
        <v>103.14</v>
      </c>
      <c r="N31" s="335">
        <v>102.6</v>
      </c>
      <c r="O31" s="353">
        <v>1.8499999999999999E-2</v>
      </c>
      <c r="P31" s="337">
        <v>1.41E-2</v>
      </c>
      <c r="Q31" s="337">
        <v>1.2800000000000001E-2</v>
      </c>
      <c r="R31" s="334">
        <v>0.01</v>
      </c>
      <c r="S31" s="316"/>
      <c r="T31" s="316"/>
    </row>
    <row r="32" spans="1:20" s="204" customFormat="1" ht="12.75" customHeight="1">
      <c r="A32" s="331" t="s">
        <v>152</v>
      </c>
      <c r="B32" s="332">
        <v>42263</v>
      </c>
      <c r="C32" s="332">
        <v>43865</v>
      </c>
      <c r="D32" s="333"/>
      <c r="E32" s="334">
        <v>100000000</v>
      </c>
      <c r="F32" s="335">
        <v>197500000</v>
      </c>
      <c r="G32" s="334">
        <v>100000000</v>
      </c>
      <c r="H32" s="334">
        <v>104116825</v>
      </c>
      <c r="I32" s="334">
        <v>0</v>
      </c>
      <c r="J32" s="334">
        <v>3896825</v>
      </c>
      <c r="K32" s="335">
        <v>103.41</v>
      </c>
      <c r="L32" s="335">
        <v>103.58</v>
      </c>
      <c r="M32" s="335">
        <v>104.33</v>
      </c>
      <c r="N32" s="335">
        <v>103.9</v>
      </c>
      <c r="O32" s="353">
        <v>1.8499999999999999E-2</v>
      </c>
      <c r="P32" s="337">
        <v>1.0500000000000001E-2</v>
      </c>
      <c r="Q32" s="337">
        <v>9.4000000000000004E-3</v>
      </c>
      <c r="R32" s="334">
        <v>0.01</v>
      </c>
      <c r="S32" s="316"/>
      <c r="T32" s="316"/>
    </row>
    <row r="33" spans="1:20" s="204" customFormat="1" ht="12.75" customHeight="1">
      <c r="A33" s="331" t="s">
        <v>153</v>
      </c>
      <c r="B33" s="332">
        <v>42291</v>
      </c>
      <c r="C33" s="332">
        <v>43865</v>
      </c>
      <c r="D33" s="333"/>
      <c r="E33" s="334">
        <v>150000000</v>
      </c>
      <c r="F33" s="335">
        <v>207350000</v>
      </c>
      <c r="G33" s="334">
        <v>50000000</v>
      </c>
      <c r="H33" s="334">
        <v>52029685</v>
      </c>
      <c r="I33" s="334">
        <v>0</v>
      </c>
      <c r="J33" s="334">
        <v>1849685</v>
      </c>
      <c r="K33" s="335">
        <v>102.98</v>
      </c>
      <c r="L33" s="335">
        <v>103.41</v>
      </c>
      <c r="M33" s="335">
        <v>104.18</v>
      </c>
      <c r="N33" s="335">
        <v>103.7</v>
      </c>
      <c r="O33" s="353">
        <v>1.8499999999999999E-2</v>
      </c>
      <c r="P33" s="337">
        <v>1.14E-2</v>
      </c>
      <c r="Q33" s="337">
        <v>9.7000000000000003E-3</v>
      </c>
      <c r="R33" s="334">
        <v>0.01</v>
      </c>
      <c r="S33" s="316"/>
      <c r="T33" s="316"/>
    </row>
    <row r="34" spans="1:20" s="204" customFormat="1" ht="12.75" customHeight="1">
      <c r="A34" s="331" t="s">
        <v>154</v>
      </c>
      <c r="B34" s="332">
        <v>42319</v>
      </c>
      <c r="C34" s="332">
        <v>43865</v>
      </c>
      <c r="D34" s="333"/>
      <c r="E34" s="334">
        <v>150000000</v>
      </c>
      <c r="F34" s="335">
        <v>208700000</v>
      </c>
      <c r="G34" s="334">
        <v>50000000</v>
      </c>
      <c r="H34" s="334">
        <v>51894645</v>
      </c>
      <c r="I34" s="334">
        <v>0</v>
      </c>
      <c r="J34" s="334">
        <v>1644645</v>
      </c>
      <c r="K34" s="335">
        <v>102.91</v>
      </c>
      <c r="L34" s="335">
        <v>103.22</v>
      </c>
      <c r="M34" s="335">
        <v>103.43</v>
      </c>
      <c r="N34" s="335">
        <v>103.29</v>
      </c>
      <c r="O34" s="353">
        <v>1.8499999999999999E-2</v>
      </c>
      <c r="P34" s="337">
        <v>1.15E-2</v>
      </c>
      <c r="Q34" s="337">
        <v>1.06E-2</v>
      </c>
      <c r="R34" s="334">
        <v>0.01</v>
      </c>
      <c r="S34" s="316"/>
      <c r="T34" s="316"/>
    </row>
    <row r="35" spans="1:20" s="204" customFormat="1" ht="12.75" customHeight="1">
      <c r="A35" s="352" t="s">
        <v>157</v>
      </c>
      <c r="B35" s="338">
        <v>42354</v>
      </c>
      <c r="C35" s="332">
        <v>43865</v>
      </c>
      <c r="D35" s="339"/>
      <c r="E35" s="341">
        <v>100000000</v>
      </c>
      <c r="F35" s="340">
        <v>162250000</v>
      </c>
      <c r="G35" s="341">
        <v>100000000</v>
      </c>
      <c r="H35" s="340">
        <v>105012140</v>
      </c>
      <c r="I35" s="341">
        <v>0</v>
      </c>
      <c r="J35" s="341">
        <v>4332140</v>
      </c>
      <c r="K35" s="340">
        <v>104.03</v>
      </c>
      <c r="L35" s="340">
        <v>104.11</v>
      </c>
      <c r="M35" s="340">
        <v>105.01</v>
      </c>
      <c r="N35" s="340">
        <v>104.33</v>
      </c>
      <c r="O35" s="353">
        <v>1.8499999999999999E-2</v>
      </c>
      <c r="P35" s="342">
        <v>8.6E-3</v>
      </c>
      <c r="Q35" s="342">
        <v>7.9000000000000008E-3</v>
      </c>
      <c r="R35" s="341">
        <v>0.01</v>
      </c>
      <c r="S35" s="316"/>
      <c r="T35" s="316"/>
    </row>
    <row r="36" spans="1:20" ht="16.5" customHeight="1">
      <c r="A36" s="85" t="s">
        <v>159</v>
      </c>
      <c r="B36" s="86"/>
      <c r="C36" s="86"/>
      <c r="D36" s="87"/>
      <c r="E36" s="55">
        <f>+E22+E29</f>
        <v>910000000</v>
      </c>
      <c r="F36" s="55">
        <f t="shared" ref="F36:G36" si="1">+F22+F29</f>
        <v>1628330000</v>
      </c>
      <c r="G36" s="55">
        <f t="shared" si="1"/>
        <v>710000000</v>
      </c>
      <c r="H36" s="55">
        <f>SUM(H22:H35)</f>
        <v>732051774.98000002</v>
      </c>
      <c r="I36" s="55">
        <f>SUM(I22:I35)</f>
        <v>242360</v>
      </c>
      <c r="J36" s="55">
        <f>SUM(J22:J35)</f>
        <v>19164134.98</v>
      </c>
      <c r="K36" s="56"/>
      <c r="L36" s="56"/>
      <c r="M36" s="56"/>
      <c r="N36" s="56"/>
      <c r="O36" s="57"/>
      <c r="P36" s="57"/>
      <c r="Q36" s="57"/>
      <c r="R36" s="58"/>
      <c r="S36" s="72"/>
      <c r="T36" s="72"/>
    </row>
    <row r="37" spans="1:20" ht="16.5" customHeight="1">
      <c r="A37" s="88" t="s">
        <v>160</v>
      </c>
      <c r="B37" s="89"/>
      <c r="C37" s="89"/>
      <c r="D37" s="89"/>
      <c r="E37" s="55">
        <f t="shared" ref="E37:J37" si="2">E36+E13+E20</f>
        <v>1310000000</v>
      </c>
      <c r="F37" s="55">
        <f t="shared" si="2"/>
        <v>2498255000</v>
      </c>
      <c r="G37" s="55">
        <f t="shared" si="2"/>
        <v>1110000000</v>
      </c>
      <c r="H37" s="55">
        <f t="shared" si="2"/>
        <v>1134693732.4200001</v>
      </c>
      <c r="I37" s="55">
        <f t="shared" si="2"/>
        <v>242360</v>
      </c>
      <c r="J37" s="55">
        <f t="shared" si="2"/>
        <v>21705092.41</v>
      </c>
      <c r="K37" s="56"/>
      <c r="L37" s="56"/>
      <c r="M37" s="56"/>
      <c r="N37" s="56"/>
      <c r="O37" s="57"/>
      <c r="P37" s="57"/>
      <c r="Q37" s="57"/>
      <c r="R37" s="58"/>
      <c r="S37" s="72"/>
      <c r="T37" s="72"/>
    </row>
    <row r="38" spans="1:20" s="204" customFormat="1" ht="18" customHeight="1">
      <c r="A38" s="292" t="s">
        <v>161</v>
      </c>
      <c r="B38" s="293"/>
      <c r="C38" s="293"/>
      <c r="D38" s="293"/>
      <c r="E38" s="215"/>
      <c r="F38" s="294"/>
      <c r="I38" s="315"/>
      <c r="J38" s="295"/>
      <c r="S38" s="316"/>
      <c r="T38" s="316"/>
    </row>
    <row r="39" spans="1:20" s="204" customFormat="1" ht="15" customHeight="1">
      <c r="A39" s="296" t="s">
        <v>162</v>
      </c>
      <c r="B39" s="293"/>
      <c r="C39" s="293"/>
      <c r="D39" s="293"/>
      <c r="E39" s="215"/>
      <c r="F39" s="294"/>
      <c r="J39" s="295"/>
      <c r="P39" s="216"/>
      <c r="S39" s="316"/>
      <c r="T39" s="316"/>
    </row>
    <row r="40" spans="1:20" s="204" customFormat="1" ht="12.75" customHeight="1">
      <c r="A40" s="296" t="s">
        <v>163</v>
      </c>
      <c r="B40" s="293"/>
      <c r="C40" s="293"/>
      <c r="D40" s="293"/>
      <c r="E40" s="215"/>
      <c r="F40" s="294"/>
      <c r="J40" s="295"/>
      <c r="P40" s="216"/>
      <c r="S40" s="316"/>
      <c r="T40" s="316"/>
    </row>
    <row r="41" spans="1:20" s="204" customFormat="1" ht="12.75" customHeight="1">
      <c r="A41" s="296"/>
      <c r="B41" s="293"/>
      <c r="C41" s="293"/>
      <c r="D41" s="293"/>
      <c r="E41" s="215"/>
      <c r="F41" s="294"/>
      <c r="J41" s="295"/>
      <c r="P41" s="216"/>
      <c r="S41" s="316"/>
      <c r="T41" s="316"/>
    </row>
    <row r="42" spans="1:20" s="204" customFormat="1" ht="12.75" customHeight="1">
      <c r="A42" s="469" t="s">
        <v>276</v>
      </c>
      <c r="B42" s="469"/>
      <c r="C42" s="469"/>
      <c r="D42" s="469"/>
      <c r="E42" s="469"/>
      <c r="F42" s="469"/>
      <c r="G42" s="469"/>
      <c r="H42" s="469"/>
      <c r="I42" s="469"/>
      <c r="J42" s="469"/>
      <c r="K42" s="469"/>
      <c r="L42" s="469"/>
      <c r="M42" s="469"/>
      <c r="N42" s="469"/>
      <c r="O42" s="469"/>
      <c r="P42" s="469"/>
      <c r="Q42" s="469"/>
      <c r="R42" s="469"/>
      <c r="S42" s="316"/>
      <c r="T42" s="316"/>
    </row>
    <row r="43" spans="1:20" s="204" customFormat="1" ht="12.75" customHeight="1">
      <c r="A43" s="419"/>
      <c r="B43" s="419"/>
      <c r="C43" s="419"/>
      <c r="D43" s="419"/>
      <c r="E43" s="419"/>
      <c r="F43" s="419"/>
      <c r="G43" s="419"/>
      <c r="H43" s="419"/>
      <c r="I43" s="419"/>
      <c r="J43" s="419"/>
      <c r="K43" s="419"/>
      <c r="L43" s="419"/>
      <c r="M43" s="419"/>
      <c r="N43" s="419"/>
      <c r="O43" s="419"/>
      <c r="P43" s="419"/>
      <c r="Q43" s="419"/>
      <c r="R43" s="419"/>
      <c r="S43" s="316"/>
      <c r="T43" s="316"/>
    </row>
    <row r="44" spans="1:20" s="95" customFormat="1" ht="12.6" customHeight="1">
      <c r="A44" s="393" t="s">
        <v>215</v>
      </c>
      <c r="B44" s="96"/>
      <c r="C44" s="97">
        <v>45743</v>
      </c>
      <c r="D44" s="98">
        <v>2738</v>
      </c>
      <c r="E44" s="99">
        <f>SUM(E45:E47)</f>
        <v>250000000</v>
      </c>
      <c r="F44" s="99">
        <f>SUM(F45:F47)</f>
        <v>612650000</v>
      </c>
      <c r="G44" s="99">
        <f>SUM(G45:G47)</f>
        <v>250000000</v>
      </c>
      <c r="H44" s="100"/>
      <c r="I44" s="99"/>
      <c r="J44" s="101"/>
      <c r="K44" s="102"/>
      <c r="L44" s="103"/>
      <c r="M44" s="102"/>
      <c r="N44" s="103"/>
      <c r="O44" s="104">
        <v>8.0000000000000002E-3</v>
      </c>
      <c r="P44" s="105"/>
      <c r="Q44" s="106"/>
      <c r="R44" s="99"/>
    </row>
    <row r="45" spans="1:20" s="95" customFormat="1" ht="13.5" customHeight="1">
      <c r="A45" s="40" t="s">
        <v>150</v>
      </c>
      <c r="B45" s="394">
        <v>43005</v>
      </c>
      <c r="C45" s="395">
        <v>45743</v>
      </c>
      <c r="D45" s="396"/>
      <c r="E45" s="397">
        <v>85000000</v>
      </c>
      <c r="F45" s="398">
        <v>286400000</v>
      </c>
      <c r="G45" s="397">
        <v>85000000</v>
      </c>
      <c r="H45" s="399">
        <v>85669700.010000005</v>
      </c>
      <c r="I45" s="397">
        <v>0</v>
      </c>
      <c r="J45" s="400">
        <v>669700.01</v>
      </c>
      <c r="K45" s="401">
        <v>99.48</v>
      </c>
      <c r="L45" s="400">
        <v>100.36</v>
      </c>
      <c r="M45" s="401">
        <v>101.68</v>
      </c>
      <c r="N45" s="400">
        <v>100.79</v>
      </c>
      <c r="O45" s="402">
        <v>8.0000000000000002E-3</v>
      </c>
      <c r="P45" s="403">
        <v>8.6999999999999994E-3</v>
      </c>
      <c r="Q45" s="404">
        <v>6.8999999999999999E-3</v>
      </c>
      <c r="R45" s="397">
        <v>0</v>
      </c>
    </row>
    <row r="46" spans="1:20" s="95" customFormat="1" ht="13.5" customHeight="1">
      <c r="A46" s="331" t="s">
        <v>151</v>
      </c>
      <c r="B46" s="394">
        <v>43033</v>
      </c>
      <c r="C46" s="395">
        <v>45743</v>
      </c>
      <c r="D46" s="396"/>
      <c r="E46" s="397">
        <v>85000000</v>
      </c>
      <c r="F46" s="398">
        <v>188250000</v>
      </c>
      <c r="G46" s="397">
        <v>85000000</v>
      </c>
      <c r="H46" s="399">
        <v>87413600.010000005</v>
      </c>
      <c r="I46" s="397">
        <v>0</v>
      </c>
      <c r="J46" s="400">
        <v>2362600.0099999998</v>
      </c>
      <c r="K46" s="401">
        <v>101.93</v>
      </c>
      <c r="L46" s="400">
        <v>102.33</v>
      </c>
      <c r="M46" s="401">
        <v>103.15</v>
      </c>
      <c r="N46" s="400">
        <v>102.78</v>
      </c>
      <c r="O46" s="402">
        <v>8.0000000000000002E-3</v>
      </c>
      <c r="P46" s="403">
        <v>5.3E-3</v>
      </c>
      <c r="Q46" s="404">
        <v>4.1999999999999997E-3</v>
      </c>
      <c r="R46" s="397">
        <v>0</v>
      </c>
    </row>
    <row r="47" spans="1:20" s="95" customFormat="1" ht="13.5" customHeight="1">
      <c r="A47" s="331" t="s">
        <v>152</v>
      </c>
      <c r="B47" s="394">
        <v>43075</v>
      </c>
      <c r="C47" s="395">
        <v>45743</v>
      </c>
      <c r="D47" s="396"/>
      <c r="E47" s="397">
        <v>80000000</v>
      </c>
      <c r="F47" s="398">
        <v>138000000</v>
      </c>
      <c r="G47" s="397">
        <v>80000000</v>
      </c>
      <c r="H47" s="399">
        <v>82678479.989999995</v>
      </c>
      <c r="I47" s="397">
        <v>0</v>
      </c>
      <c r="J47" s="400">
        <v>2558479.98</v>
      </c>
      <c r="K47" s="401">
        <v>102.7</v>
      </c>
      <c r="L47" s="400">
        <v>102.88</v>
      </c>
      <c r="M47" s="401">
        <v>104.13</v>
      </c>
      <c r="N47" s="400">
        <v>103.2</v>
      </c>
      <c r="O47" s="402">
        <v>8.0000000000000002E-3</v>
      </c>
      <c r="P47" s="403">
        <v>4.1999999999999997E-3</v>
      </c>
      <c r="Q47" s="404">
        <v>3.5999999999999999E-3</v>
      </c>
      <c r="R47" s="397">
        <v>0</v>
      </c>
    </row>
    <row r="48" spans="1:20" ht="12.75" customHeight="1">
      <c r="A48" s="154" t="s">
        <v>216</v>
      </c>
      <c r="B48" s="86"/>
      <c r="C48" s="86"/>
      <c r="D48" s="87"/>
      <c r="E48" s="55">
        <f>+E44</f>
        <v>250000000</v>
      </c>
      <c r="F48" s="55">
        <f>+F44</f>
        <v>612650000</v>
      </c>
      <c r="G48" s="55">
        <f>+G44</f>
        <v>250000000</v>
      </c>
      <c r="H48" s="55">
        <f>SUM(H45:H47)</f>
        <v>255761780.00999999</v>
      </c>
      <c r="I48" s="55">
        <f>SUM(I45:I47)</f>
        <v>0</v>
      </c>
      <c r="J48" s="55">
        <f>SUM(J45:J47)</f>
        <v>5590780</v>
      </c>
      <c r="K48" s="56"/>
      <c r="L48" s="56"/>
      <c r="M48" s="56"/>
      <c r="N48" s="56"/>
      <c r="O48" s="57"/>
      <c r="P48" s="57"/>
      <c r="Q48" s="57"/>
      <c r="R48" s="58"/>
      <c r="S48" s="72"/>
      <c r="T48" s="72"/>
    </row>
    <row r="49" spans="1:18" s="204" customFormat="1" ht="14.25" customHeight="1">
      <c r="A49" s="317"/>
      <c r="B49" s="318"/>
      <c r="C49" s="318"/>
      <c r="D49" s="318"/>
      <c r="E49" s="319"/>
      <c r="F49" s="319"/>
      <c r="G49" s="319"/>
      <c r="H49" s="319"/>
      <c r="I49" s="319"/>
      <c r="J49" s="319"/>
      <c r="K49" s="320"/>
      <c r="L49" s="320"/>
      <c r="M49" s="320"/>
      <c r="N49" s="320"/>
      <c r="O49" s="321"/>
      <c r="P49" s="318"/>
      <c r="Q49" s="318"/>
      <c r="R49" s="322"/>
    </row>
    <row r="50" spans="1:18" ht="12.6" customHeight="1">
      <c r="A50" s="387" t="s">
        <v>57</v>
      </c>
      <c r="B50" s="31"/>
      <c r="C50" s="31">
        <v>43493</v>
      </c>
      <c r="D50" s="108">
        <v>3652</v>
      </c>
      <c r="E50" s="33">
        <f>+E51+E52+E53+E54+E55+E56</f>
        <v>195000000</v>
      </c>
      <c r="F50" s="33">
        <f>+F51+F52+F53+F54+F55+F56</f>
        <v>374975000</v>
      </c>
      <c r="G50" s="33">
        <f>+G51+G52+G53+G54+G55+G56</f>
        <v>157500000</v>
      </c>
      <c r="H50" s="33"/>
      <c r="I50" s="33"/>
      <c r="J50" s="33"/>
      <c r="K50" s="36"/>
      <c r="L50" s="36"/>
      <c r="M50" s="36"/>
      <c r="N50" s="36"/>
      <c r="O50" s="109">
        <v>4.9500000000000002E-2</v>
      </c>
      <c r="P50" s="38"/>
      <c r="Q50" s="38"/>
      <c r="R50" s="33"/>
    </row>
    <row r="51" spans="1:18" s="204" customFormat="1" ht="13.5" customHeight="1">
      <c r="A51" s="331" t="s">
        <v>150</v>
      </c>
      <c r="B51" s="332">
        <v>39841</v>
      </c>
      <c r="C51" s="332">
        <v>43493</v>
      </c>
      <c r="D51" s="333"/>
      <c r="E51" s="334">
        <v>30000000</v>
      </c>
      <c r="F51" s="356">
        <v>71800000</v>
      </c>
      <c r="G51" s="334">
        <v>30000000</v>
      </c>
      <c r="H51" s="334">
        <v>25458095</v>
      </c>
      <c r="I51" s="334">
        <v>4541905</v>
      </c>
      <c r="J51" s="335">
        <v>0</v>
      </c>
      <c r="K51" s="335">
        <v>83.31</v>
      </c>
      <c r="L51" s="335">
        <v>83.92</v>
      </c>
      <c r="M51" s="335">
        <v>86.87</v>
      </c>
      <c r="N51" s="335">
        <v>84.86</v>
      </c>
      <c r="O51" s="353">
        <v>4.9500000000000002E-2</v>
      </c>
      <c r="P51" s="337">
        <v>7.4700000000000003E-2</v>
      </c>
      <c r="Q51" s="337">
        <v>7.2099999999999997E-2</v>
      </c>
      <c r="R51" s="334">
        <v>5.17</v>
      </c>
    </row>
    <row r="52" spans="1:18" s="204" customFormat="1" ht="13.5" customHeight="1">
      <c r="A52" s="331" t="s">
        <v>151</v>
      </c>
      <c r="B52" s="332">
        <v>39911</v>
      </c>
      <c r="C52" s="332">
        <v>43493</v>
      </c>
      <c r="D52" s="333"/>
      <c r="E52" s="334">
        <v>35000000</v>
      </c>
      <c r="F52" s="356">
        <v>59050000</v>
      </c>
      <c r="G52" s="334">
        <v>35000000</v>
      </c>
      <c r="H52" s="334">
        <v>30330160</v>
      </c>
      <c r="I52" s="334">
        <v>5002340</v>
      </c>
      <c r="J52" s="335">
        <v>0</v>
      </c>
      <c r="K52" s="335">
        <v>83.47</v>
      </c>
      <c r="L52" s="335">
        <v>83.6</v>
      </c>
      <c r="M52" s="335">
        <v>88.17</v>
      </c>
      <c r="N52" s="335">
        <v>85.71</v>
      </c>
      <c r="O52" s="353">
        <v>4.9500000000000002E-2</v>
      </c>
      <c r="P52" s="337">
        <v>7.4800000000000005E-2</v>
      </c>
      <c r="Q52" s="337">
        <v>7.1099999999999997E-2</v>
      </c>
      <c r="R52" s="334">
        <v>3.53</v>
      </c>
    </row>
    <row r="53" spans="1:18" s="204" customFormat="1" ht="13.5" customHeight="1">
      <c r="A53" s="331" t="s">
        <v>152</v>
      </c>
      <c r="B53" s="332">
        <v>39960</v>
      </c>
      <c r="C53" s="332">
        <v>43493</v>
      </c>
      <c r="D53" s="333"/>
      <c r="E53" s="334">
        <v>35000000</v>
      </c>
      <c r="F53" s="356">
        <v>35475000</v>
      </c>
      <c r="G53" s="334">
        <v>24975000</v>
      </c>
      <c r="H53" s="334">
        <v>21303060</v>
      </c>
      <c r="I53" s="334">
        <v>4074037.5</v>
      </c>
      <c r="J53" s="335">
        <v>0</v>
      </c>
      <c r="K53" s="335">
        <v>82.35</v>
      </c>
      <c r="L53" s="335">
        <v>80.66</v>
      </c>
      <c r="M53" s="335">
        <v>86.51</v>
      </c>
      <c r="N53" s="335">
        <v>83.69</v>
      </c>
      <c r="O53" s="353">
        <v>4.9500000000000002E-2</v>
      </c>
      <c r="P53" s="337">
        <v>7.6999999999999999E-2</v>
      </c>
      <c r="Q53" s="337">
        <v>7.4700000000000003E-2</v>
      </c>
      <c r="R53" s="334">
        <v>2.27</v>
      </c>
    </row>
    <row r="54" spans="1:18" s="204" customFormat="1" ht="13.5" customHeight="1">
      <c r="A54" s="331" t="s">
        <v>153</v>
      </c>
      <c r="B54" s="344">
        <v>40023</v>
      </c>
      <c r="C54" s="332">
        <v>43493</v>
      </c>
      <c r="D54" s="357"/>
      <c r="E54" s="334">
        <v>35000000</v>
      </c>
      <c r="F54" s="358">
        <v>24250000</v>
      </c>
      <c r="G54" s="334">
        <v>7525000</v>
      </c>
      <c r="H54" s="314">
        <v>6086170</v>
      </c>
      <c r="I54" s="334">
        <v>1439582.5</v>
      </c>
      <c r="J54" s="311">
        <v>0</v>
      </c>
      <c r="K54" s="335">
        <v>77.760000000000005</v>
      </c>
      <c r="L54" s="311">
        <v>80.33</v>
      </c>
      <c r="M54" s="335">
        <v>81.42</v>
      </c>
      <c r="N54" s="311">
        <v>80.87</v>
      </c>
      <c r="O54" s="353">
        <v>4.9500000000000002E-2</v>
      </c>
      <c r="P54" s="349">
        <v>8.5699999999999998E-2</v>
      </c>
      <c r="Q54" s="337">
        <v>7.9899999999999999E-2</v>
      </c>
      <c r="R54" s="334">
        <v>2.2400000000000002</v>
      </c>
    </row>
    <row r="55" spans="1:18" s="204" customFormat="1" ht="13.5" customHeight="1">
      <c r="A55" s="331" t="s">
        <v>154</v>
      </c>
      <c r="B55" s="344">
        <v>40086</v>
      </c>
      <c r="C55" s="332">
        <v>43493</v>
      </c>
      <c r="D55" s="357"/>
      <c r="E55" s="334">
        <v>30000000</v>
      </c>
      <c r="F55" s="358">
        <v>98550000</v>
      </c>
      <c r="G55" s="334">
        <v>30000000</v>
      </c>
      <c r="H55" s="314">
        <v>25830589.989999998</v>
      </c>
      <c r="I55" s="334">
        <v>4430410.01</v>
      </c>
      <c r="J55" s="311">
        <v>0</v>
      </c>
      <c r="K55" s="335">
        <v>84.13</v>
      </c>
      <c r="L55" s="311">
        <v>84.78</v>
      </c>
      <c r="M55" s="335">
        <v>85.81</v>
      </c>
      <c r="N55" s="311">
        <v>85.23</v>
      </c>
      <c r="O55" s="353">
        <v>4.9500000000000002E-2</v>
      </c>
      <c r="P55" s="349">
        <v>7.46E-2</v>
      </c>
      <c r="Q55" s="337">
        <v>7.2700000000000001E-2</v>
      </c>
      <c r="R55" s="334">
        <v>1.57</v>
      </c>
    </row>
    <row r="56" spans="1:18" s="204" customFormat="1" ht="13.5" customHeight="1">
      <c r="A56" s="359" t="s">
        <v>157</v>
      </c>
      <c r="B56" s="344">
        <v>40088</v>
      </c>
      <c r="C56" s="332">
        <v>43493</v>
      </c>
      <c r="D56" s="357"/>
      <c r="E56" s="334">
        <v>30000000</v>
      </c>
      <c r="F56" s="358">
        <v>85850000</v>
      </c>
      <c r="G56" s="334">
        <v>30000000</v>
      </c>
      <c r="H56" s="314">
        <v>25884690.010000002</v>
      </c>
      <c r="I56" s="334">
        <v>4385310</v>
      </c>
      <c r="J56" s="311">
        <v>0</v>
      </c>
      <c r="K56" s="335">
        <v>84.63</v>
      </c>
      <c r="L56" s="311">
        <v>85.21</v>
      </c>
      <c r="M56" s="335">
        <v>85.64</v>
      </c>
      <c r="N56" s="311">
        <v>85.38</v>
      </c>
      <c r="O56" s="353">
        <v>4.9500000000000002E-2</v>
      </c>
      <c r="P56" s="349">
        <v>7.3800000000000004E-2</v>
      </c>
      <c r="Q56" s="337">
        <v>7.2499999999999995E-2</v>
      </c>
      <c r="R56" s="334">
        <v>1.46</v>
      </c>
    </row>
    <row r="57" spans="1:18" ht="12.6" customHeight="1">
      <c r="A57" s="390" t="s">
        <v>58</v>
      </c>
      <c r="B57" s="31"/>
      <c r="C57" s="31">
        <v>45769</v>
      </c>
      <c r="D57" s="108">
        <v>3653</v>
      </c>
      <c r="E57" s="33">
        <f>E59+E58+E60+E61+E62</f>
        <v>300000000</v>
      </c>
      <c r="F57" s="33">
        <f>F59+F58+F60+F61+F62</f>
        <v>583316452</v>
      </c>
      <c r="G57" s="33">
        <f>G59+G58+G60+G61+G62</f>
        <v>235000000</v>
      </c>
      <c r="H57" s="33"/>
      <c r="I57" s="33"/>
      <c r="J57" s="33"/>
      <c r="K57" s="36"/>
      <c r="L57" s="36"/>
      <c r="M57" s="36"/>
      <c r="N57" s="36"/>
      <c r="O57" s="109">
        <v>2.3E-2</v>
      </c>
      <c r="P57" s="38"/>
      <c r="Q57" s="38"/>
      <c r="R57" s="33"/>
    </row>
    <row r="58" spans="1:18" s="204" customFormat="1" ht="13.5" customHeight="1">
      <c r="A58" s="331" t="s">
        <v>150</v>
      </c>
      <c r="B58" s="332">
        <v>42116</v>
      </c>
      <c r="C58" s="332">
        <v>45769</v>
      </c>
      <c r="D58" s="333"/>
      <c r="E58" s="334">
        <v>50000000</v>
      </c>
      <c r="F58" s="356">
        <v>122100000</v>
      </c>
      <c r="G58" s="334">
        <v>50000000</v>
      </c>
      <c r="H58" s="334">
        <v>51211735</v>
      </c>
      <c r="I58" s="334">
        <v>0</v>
      </c>
      <c r="J58" s="335">
        <v>1211735</v>
      </c>
      <c r="K58" s="335">
        <v>100.73</v>
      </c>
      <c r="L58" s="335">
        <v>100.45</v>
      </c>
      <c r="M58" s="335">
        <v>107.65</v>
      </c>
      <c r="N58" s="335">
        <v>102.42</v>
      </c>
      <c r="O58" s="353">
        <v>2.3E-2</v>
      </c>
      <c r="P58" s="337">
        <v>2.23E-2</v>
      </c>
      <c r="Q58" s="337">
        <v>2.0400000000000001E-2</v>
      </c>
      <c r="R58" s="334">
        <v>0.01</v>
      </c>
    </row>
    <row r="59" spans="1:18" s="204" customFormat="1" ht="13.5" customHeight="1">
      <c r="A59" s="331" t="s">
        <v>166</v>
      </c>
      <c r="B59" s="332">
        <v>42277</v>
      </c>
      <c r="C59" s="332">
        <v>45769</v>
      </c>
      <c r="D59" s="333"/>
      <c r="E59" s="334">
        <v>50000000</v>
      </c>
      <c r="F59" s="356">
        <v>122858226</v>
      </c>
      <c r="G59" s="334">
        <v>0</v>
      </c>
      <c r="H59" s="213" t="s">
        <v>52</v>
      </c>
      <c r="I59" s="213" t="s">
        <v>52</v>
      </c>
      <c r="J59" s="213" t="s">
        <v>52</v>
      </c>
      <c r="K59" s="335">
        <v>96.47</v>
      </c>
      <c r="L59" s="213" t="s">
        <v>52</v>
      </c>
      <c r="M59" s="213" t="s">
        <v>52</v>
      </c>
      <c r="N59" s="213" t="s">
        <v>52</v>
      </c>
      <c r="O59" s="353">
        <v>2.3E-2</v>
      </c>
      <c r="P59" s="337">
        <v>2.7400000000000001E-2</v>
      </c>
      <c r="Q59" s="213" t="s">
        <v>52</v>
      </c>
      <c r="R59" s="334">
        <v>0.01</v>
      </c>
    </row>
    <row r="60" spans="1:18" s="204" customFormat="1" ht="12" customHeight="1">
      <c r="A60" s="331" t="s">
        <v>152</v>
      </c>
      <c r="B60" s="332">
        <v>42298</v>
      </c>
      <c r="C60" s="332">
        <v>45769</v>
      </c>
      <c r="D60" s="333"/>
      <c r="E60" s="334">
        <v>65000000</v>
      </c>
      <c r="F60" s="356">
        <v>123108226</v>
      </c>
      <c r="G60" s="334">
        <v>50000000</v>
      </c>
      <c r="H60" s="335">
        <v>49850613.170000002</v>
      </c>
      <c r="I60" s="335">
        <v>719386.84</v>
      </c>
      <c r="J60" s="335">
        <v>0</v>
      </c>
      <c r="K60" s="335">
        <v>97.07</v>
      </c>
      <c r="L60" s="335">
        <v>97.82</v>
      </c>
      <c r="M60" s="335">
        <v>99.28</v>
      </c>
      <c r="N60" s="335">
        <v>98.56</v>
      </c>
      <c r="O60" s="353">
        <v>2.3E-2</v>
      </c>
      <c r="P60" s="337">
        <v>2.6700000000000002E-2</v>
      </c>
      <c r="Q60" s="337">
        <v>2.4799999999999999E-2</v>
      </c>
      <c r="R60" s="334">
        <v>0.01</v>
      </c>
    </row>
    <row r="61" spans="1:18" s="204" customFormat="1" ht="12" customHeight="1">
      <c r="A61" s="331" t="s">
        <v>153</v>
      </c>
      <c r="B61" s="332">
        <v>42326</v>
      </c>
      <c r="C61" s="332">
        <v>45769</v>
      </c>
      <c r="D61" s="333"/>
      <c r="E61" s="334">
        <v>70000000</v>
      </c>
      <c r="F61" s="356">
        <v>109600000</v>
      </c>
      <c r="G61" s="334">
        <v>70000000</v>
      </c>
      <c r="H61" s="335">
        <v>68692500</v>
      </c>
      <c r="I61" s="335">
        <v>1426500</v>
      </c>
      <c r="J61" s="335">
        <v>0</v>
      </c>
      <c r="K61" s="335">
        <v>97.54</v>
      </c>
      <c r="L61" s="335">
        <v>97.51</v>
      </c>
      <c r="M61" s="335">
        <v>98.49</v>
      </c>
      <c r="N61" s="335">
        <v>97.96</v>
      </c>
      <c r="O61" s="353">
        <v>2.3E-2</v>
      </c>
      <c r="P61" s="337">
        <v>2.6100000000000002E-2</v>
      </c>
      <c r="Q61" s="337">
        <v>2.5600000000000001E-2</v>
      </c>
      <c r="R61" s="334">
        <v>0.01</v>
      </c>
    </row>
    <row r="62" spans="1:18" s="204" customFormat="1" ht="12" customHeight="1">
      <c r="A62" s="331" t="s">
        <v>154</v>
      </c>
      <c r="B62" s="338">
        <v>42347</v>
      </c>
      <c r="C62" s="332">
        <v>45769</v>
      </c>
      <c r="D62" s="339"/>
      <c r="E62" s="341">
        <v>65000000</v>
      </c>
      <c r="F62" s="360">
        <v>105650000</v>
      </c>
      <c r="G62" s="341">
        <v>65000000</v>
      </c>
      <c r="H62" s="340">
        <v>65063370</v>
      </c>
      <c r="I62" s="340">
        <v>162050</v>
      </c>
      <c r="J62" s="340">
        <v>30420</v>
      </c>
      <c r="K62" s="340">
        <v>99</v>
      </c>
      <c r="L62" s="340">
        <v>98.76</v>
      </c>
      <c r="M62" s="340">
        <v>100.19</v>
      </c>
      <c r="N62" s="340">
        <v>99.8</v>
      </c>
      <c r="O62" s="353">
        <v>2.3E-2</v>
      </c>
      <c r="P62" s="342">
        <v>2.4299999999999999E-2</v>
      </c>
      <c r="Q62" s="342">
        <v>2.3400000000000001E-2</v>
      </c>
      <c r="R62" s="341">
        <v>0.01</v>
      </c>
    </row>
    <row r="63" spans="1:18" ht="13.7" customHeight="1">
      <c r="A63" s="85" t="s">
        <v>167</v>
      </c>
      <c r="B63" s="86"/>
      <c r="C63" s="86"/>
      <c r="D63" s="87"/>
      <c r="E63" s="55">
        <f>+E50+E57</f>
        <v>495000000</v>
      </c>
      <c r="F63" s="55">
        <f t="shared" ref="F63:G63" si="3">+F50+F57</f>
        <v>958291452</v>
      </c>
      <c r="G63" s="55">
        <f t="shared" si="3"/>
        <v>392500000</v>
      </c>
      <c r="H63" s="55">
        <f>SUM(H50:H62)</f>
        <v>369710983.17000002</v>
      </c>
      <c r="I63" s="55">
        <f>SUM(I50:I62)</f>
        <v>26181521.849999998</v>
      </c>
      <c r="J63" s="55">
        <f>SUM(J50:J62)</f>
        <v>1242155</v>
      </c>
      <c r="K63" s="115"/>
      <c r="L63" s="116"/>
      <c r="M63" s="116"/>
      <c r="N63" s="56"/>
      <c r="O63" s="86"/>
      <c r="P63" s="57"/>
      <c r="Q63" s="86"/>
      <c r="R63" s="58"/>
    </row>
    <row r="64" spans="1:18" s="204" customFormat="1" ht="18" customHeight="1">
      <c r="A64" s="292" t="s">
        <v>168</v>
      </c>
      <c r="B64" s="212"/>
      <c r="C64" s="212"/>
      <c r="D64" s="212"/>
      <c r="E64" s="311"/>
      <c r="F64" s="311"/>
      <c r="G64" s="311"/>
      <c r="H64" s="311"/>
      <c r="I64" s="311"/>
      <c r="J64" s="311"/>
      <c r="K64" s="312"/>
      <c r="L64" s="312"/>
      <c r="M64" s="312"/>
      <c r="N64" s="312"/>
      <c r="O64" s="313"/>
      <c r="P64" s="212"/>
      <c r="Q64" s="212"/>
      <c r="R64" s="314"/>
    </row>
    <row r="65" spans="1:20" s="216" customFormat="1" ht="12.75" customHeight="1">
      <c r="A65" s="296" t="s">
        <v>169</v>
      </c>
      <c r="B65" s="293"/>
      <c r="C65" s="293"/>
      <c r="D65" s="293"/>
      <c r="E65" s="215"/>
      <c r="F65" s="294"/>
      <c r="G65" s="204"/>
      <c r="H65" s="204"/>
      <c r="I65" s="204"/>
      <c r="J65" s="295"/>
      <c r="K65" s="204"/>
      <c r="L65" s="204"/>
      <c r="M65" s="204"/>
      <c r="N65" s="204"/>
      <c r="O65" s="204"/>
      <c r="Q65" s="204"/>
      <c r="R65" s="204"/>
    </row>
    <row r="66" spans="1:20" s="216" customFormat="1" ht="8.25" customHeight="1">
      <c r="A66" s="296"/>
      <c r="B66" s="293"/>
      <c r="C66" s="293"/>
      <c r="D66" s="293"/>
      <c r="E66" s="215"/>
      <c r="F66" s="294"/>
      <c r="G66" s="204"/>
      <c r="H66" s="204"/>
      <c r="I66" s="204"/>
      <c r="J66" s="295"/>
      <c r="K66" s="204"/>
      <c r="L66" s="204"/>
      <c r="M66" s="204"/>
      <c r="N66" s="204"/>
      <c r="O66" s="204"/>
      <c r="Q66" s="204"/>
      <c r="R66" s="204"/>
    </row>
    <row r="67" spans="1:20" s="204" customFormat="1" ht="13.5" customHeight="1">
      <c r="A67" s="296" t="s">
        <v>162</v>
      </c>
      <c r="B67" s="293"/>
      <c r="C67" s="293"/>
      <c r="D67" s="293"/>
      <c r="E67" s="215"/>
      <c r="F67" s="294"/>
      <c r="J67" s="295"/>
      <c r="P67" s="216"/>
    </row>
    <row r="68" spans="1:20" s="204" customFormat="1" ht="12" customHeight="1">
      <c r="A68" s="296" t="s">
        <v>163</v>
      </c>
      <c r="B68" s="293"/>
      <c r="C68" s="293"/>
      <c r="D68" s="293"/>
      <c r="E68" s="215"/>
      <c r="F68" s="294"/>
      <c r="J68" s="295"/>
      <c r="P68" s="216"/>
    </row>
    <row r="69" spans="1:20" s="204" customFormat="1" ht="12" customHeight="1">
      <c r="A69" s="296"/>
      <c r="B69" s="293"/>
      <c r="C69" s="293"/>
      <c r="D69" s="293"/>
      <c r="E69" s="215"/>
      <c r="F69" s="294"/>
      <c r="J69" s="295"/>
      <c r="P69" s="216"/>
    </row>
    <row r="70" spans="1:20" s="204" customFormat="1" ht="12.75" customHeight="1">
      <c r="A70" s="469" t="s">
        <v>276</v>
      </c>
      <c r="B70" s="469"/>
      <c r="C70" s="469"/>
      <c r="D70" s="469"/>
      <c r="E70" s="469"/>
      <c r="F70" s="469"/>
      <c r="G70" s="469"/>
      <c r="H70" s="469"/>
      <c r="I70" s="469"/>
      <c r="J70" s="469"/>
      <c r="K70" s="469"/>
      <c r="L70" s="469"/>
      <c r="M70" s="469"/>
      <c r="N70" s="469"/>
      <c r="O70" s="469"/>
      <c r="P70" s="469"/>
      <c r="Q70" s="469"/>
      <c r="R70" s="469"/>
      <c r="S70" s="316"/>
      <c r="T70" s="316"/>
    </row>
    <row r="71" spans="1:20" s="204" customFormat="1" ht="14.25" customHeight="1">
      <c r="A71" s="296"/>
      <c r="B71" s="293"/>
      <c r="C71" s="293"/>
      <c r="D71" s="293"/>
      <c r="E71" s="215"/>
      <c r="F71" s="294"/>
      <c r="J71" s="295"/>
      <c r="P71" s="216"/>
    </row>
    <row r="72" spans="1:20" ht="12.6" customHeight="1">
      <c r="A72" s="387" t="s">
        <v>59</v>
      </c>
      <c r="B72" s="118"/>
      <c r="C72" s="31">
        <v>44025</v>
      </c>
      <c r="D72" s="108">
        <v>3834</v>
      </c>
      <c r="E72" s="33">
        <f>SUM(E73:E81)</f>
        <v>295000000</v>
      </c>
      <c r="F72" s="33">
        <f>SUM(F73:F81)</f>
        <v>856940000</v>
      </c>
      <c r="G72" s="33">
        <f>SUM(G73:G81)</f>
        <v>313110000</v>
      </c>
      <c r="H72" s="119"/>
      <c r="I72" s="120"/>
      <c r="J72" s="121"/>
      <c r="K72" s="119"/>
      <c r="L72" s="119"/>
      <c r="M72" s="119"/>
      <c r="N72" s="119"/>
      <c r="O72" s="109">
        <v>0.05</v>
      </c>
      <c r="P72" s="119"/>
      <c r="Q72" s="119"/>
      <c r="R72" s="119"/>
    </row>
    <row r="73" spans="1:20" s="204" customFormat="1" ht="12" customHeight="1">
      <c r="A73" s="331" t="s">
        <v>150</v>
      </c>
      <c r="B73" s="350">
        <v>40191</v>
      </c>
      <c r="C73" s="332">
        <v>44025</v>
      </c>
      <c r="D73" s="357"/>
      <c r="E73" s="334">
        <v>30000000</v>
      </c>
      <c r="F73" s="358">
        <v>87200000</v>
      </c>
      <c r="G73" s="334">
        <v>30000000</v>
      </c>
      <c r="H73" s="346">
        <v>27111545.010000002</v>
      </c>
      <c r="I73" s="314">
        <v>2888454.99</v>
      </c>
      <c r="J73" s="334">
        <v>0</v>
      </c>
      <c r="K73" s="311">
        <v>87.9</v>
      </c>
      <c r="L73" s="335">
        <v>88.85</v>
      </c>
      <c r="M73" s="311">
        <v>95.29</v>
      </c>
      <c r="N73" s="335">
        <v>90.37</v>
      </c>
      <c r="O73" s="361">
        <v>0.05</v>
      </c>
      <c r="P73" s="337">
        <v>6.7400000000000002E-2</v>
      </c>
      <c r="Q73" s="349">
        <v>6.3700000000000007E-2</v>
      </c>
      <c r="R73" s="334">
        <v>0.39</v>
      </c>
    </row>
    <row r="74" spans="1:20" s="204" customFormat="1" ht="12.6" customHeight="1">
      <c r="A74" s="331" t="s">
        <v>151</v>
      </c>
      <c r="B74" s="350">
        <v>40233</v>
      </c>
      <c r="C74" s="332">
        <v>44025</v>
      </c>
      <c r="D74" s="357"/>
      <c r="E74" s="334">
        <v>30000000</v>
      </c>
      <c r="F74" s="358">
        <v>97850000</v>
      </c>
      <c r="G74" s="334">
        <v>30000000</v>
      </c>
      <c r="H74" s="346">
        <v>28491570</v>
      </c>
      <c r="I74" s="314">
        <v>1682430.01</v>
      </c>
      <c r="J74" s="334">
        <v>0</v>
      </c>
      <c r="K74" s="311">
        <v>93.31</v>
      </c>
      <c r="L74" s="335">
        <v>93.97</v>
      </c>
      <c r="M74" s="311">
        <v>95.16</v>
      </c>
      <c r="N74" s="335">
        <v>94.39</v>
      </c>
      <c r="O74" s="361">
        <v>0.05</v>
      </c>
      <c r="P74" s="337">
        <v>5.9700000000000003E-2</v>
      </c>
      <c r="Q74" s="349">
        <v>5.8200000000000002E-2</v>
      </c>
      <c r="R74" s="334">
        <v>0.24</v>
      </c>
    </row>
    <row r="75" spans="1:20" s="204" customFormat="1" ht="12.6" customHeight="1">
      <c r="A75" s="331" t="s">
        <v>152</v>
      </c>
      <c r="B75" s="350">
        <v>40239</v>
      </c>
      <c r="C75" s="332">
        <v>44025</v>
      </c>
      <c r="D75" s="357"/>
      <c r="E75" s="334">
        <v>30000000</v>
      </c>
      <c r="F75" s="358">
        <v>81100000</v>
      </c>
      <c r="G75" s="334">
        <v>30000000</v>
      </c>
      <c r="H75" s="346">
        <v>28497180</v>
      </c>
      <c r="I75" s="314">
        <v>1700820</v>
      </c>
      <c r="J75" s="334">
        <v>0</v>
      </c>
      <c r="K75" s="311">
        <v>93.45</v>
      </c>
      <c r="L75" s="335">
        <v>93.95</v>
      </c>
      <c r="M75" s="311">
        <v>95.17</v>
      </c>
      <c r="N75" s="335">
        <v>94.33</v>
      </c>
      <c r="O75" s="361">
        <v>0.05</v>
      </c>
      <c r="P75" s="337">
        <v>5.9499999999999997E-2</v>
      </c>
      <c r="Q75" s="349">
        <v>5.8299999999999998E-2</v>
      </c>
      <c r="R75" s="334">
        <v>0.18</v>
      </c>
    </row>
    <row r="76" spans="1:20" s="204" customFormat="1" ht="12.6" customHeight="1">
      <c r="A76" s="331" t="s">
        <v>153</v>
      </c>
      <c r="B76" s="350">
        <v>40268</v>
      </c>
      <c r="C76" s="332">
        <v>44025</v>
      </c>
      <c r="D76" s="357"/>
      <c r="E76" s="334">
        <v>30000000</v>
      </c>
      <c r="F76" s="358">
        <v>61000000</v>
      </c>
      <c r="G76" s="334">
        <v>30000000</v>
      </c>
      <c r="H76" s="346">
        <v>28118425</v>
      </c>
      <c r="I76" s="314">
        <v>2196575</v>
      </c>
      <c r="J76" s="334">
        <v>0</v>
      </c>
      <c r="K76" s="311">
        <v>92.05</v>
      </c>
      <c r="L76" s="335">
        <v>92.4</v>
      </c>
      <c r="M76" s="311">
        <v>93.9</v>
      </c>
      <c r="N76" s="335">
        <v>92.68</v>
      </c>
      <c r="O76" s="361">
        <v>0.05</v>
      </c>
      <c r="P76" s="337">
        <v>6.1499999999999999E-2</v>
      </c>
      <c r="Q76" s="349">
        <v>6.0600000000000001E-2</v>
      </c>
      <c r="R76" s="334">
        <v>0.18</v>
      </c>
    </row>
    <row r="77" spans="1:20" s="204" customFormat="1" ht="12.6" customHeight="1">
      <c r="A77" s="331" t="s">
        <v>154</v>
      </c>
      <c r="B77" s="350">
        <v>40296</v>
      </c>
      <c r="C77" s="332">
        <v>44025</v>
      </c>
      <c r="D77" s="357"/>
      <c r="E77" s="334">
        <v>30000000</v>
      </c>
      <c r="F77" s="358">
        <v>65900000</v>
      </c>
      <c r="G77" s="334">
        <v>30000000</v>
      </c>
      <c r="H77" s="346">
        <v>27594075</v>
      </c>
      <c r="I77" s="314">
        <v>2837925</v>
      </c>
      <c r="J77" s="334">
        <v>0</v>
      </c>
      <c r="K77" s="311">
        <v>89.2</v>
      </c>
      <c r="L77" s="335">
        <v>89.6</v>
      </c>
      <c r="M77" s="311">
        <v>92.19</v>
      </c>
      <c r="N77" s="335">
        <v>90.54</v>
      </c>
      <c r="O77" s="361">
        <v>0.05</v>
      </c>
      <c r="P77" s="337">
        <v>6.5799999999999997E-2</v>
      </c>
      <c r="Q77" s="349">
        <v>6.3799999999999996E-2</v>
      </c>
      <c r="R77" s="334">
        <v>0.17</v>
      </c>
    </row>
    <row r="78" spans="1:20" s="204" customFormat="1" ht="12.75" customHeight="1">
      <c r="A78" s="352" t="s">
        <v>269</v>
      </c>
      <c r="B78" s="350">
        <v>40325</v>
      </c>
      <c r="C78" s="332">
        <v>44025</v>
      </c>
      <c r="D78" s="357"/>
      <c r="E78" s="334">
        <v>30000000</v>
      </c>
      <c r="F78" s="358">
        <v>95500000</v>
      </c>
      <c r="G78" s="335">
        <v>0</v>
      </c>
      <c r="H78" s="362" t="s">
        <v>52</v>
      </c>
      <c r="I78" s="363" t="s">
        <v>52</v>
      </c>
      <c r="J78" s="335" t="s">
        <v>52</v>
      </c>
      <c r="K78" s="311">
        <v>86.28</v>
      </c>
      <c r="L78" s="213" t="s">
        <v>52</v>
      </c>
      <c r="M78" s="363" t="s">
        <v>52</v>
      </c>
      <c r="N78" s="213" t="s">
        <v>52</v>
      </c>
      <c r="O78" s="361">
        <v>0.05</v>
      </c>
      <c r="P78" s="337">
        <v>7.0400000000000004E-2</v>
      </c>
      <c r="Q78" s="349" t="s">
        <v>52</v>
      </c>
      <c r="R78" s="334">
        <v>0.18</v>
      </c>
    </row>
    <row r="79" spans="1:20" s="204" customFormat="1" ht="12.6" customHeight="1">
      <c r="A79" s="352" t="s">
        <v>158</v>
      </c>
      <c r="B79" s="350">
        <v>40359</v>
      </c>
      <c r="C79" s="332">
        <v>44025</v>
      </c>
      <c r="D79" s="357"/>
      <c r="E79" s="334">
        <v>45000000</v>
      </c>
      <c r="F79" s="358">
        <v>91100000</v>
      </c>
      <c r="G79" s="336">
        <v>45000000</v>
      </c>
      <c r="H79" s="364">
        <v>42533165.009999998</v>
      </c>
      <c r="I79" s="365">
        <v>3501834.99</v>
      </c>
      <c r="J79" s="336">
        <v>0</v>
      </c>
      <c r="K79" s="311">
        <v>91.14</v>
      </c>
      <c r="L79" s="336">
        <v>91.69</v>
      </c>
      <c r="M79" s="365">
        <v>93.56</v>
      </c>
      <c r="N79" s="336">
        <v>92.22</v>
      </c>
      <c r="O79" s="361">
        <v>0.05</v>
      </c>
      <c r="P79" s="337">
        <v>6.3E-2</v>
      </c>
      <c r="Q79" s="349">
        <v>6.1499999999999999E-2</v>
      </c>
      <c r="R79" s="334">
        <v>0.2</v>
      </c>
    </row>
    <row r="80" spans="1:20" s="204" customFormat="1" ht="12.6" customHeight="1">
      <c r="A80" s="355" t="s">
        <v>164</v>
      </c>
      <c r="B80" s="350">
        <v>40388</v>
      </c>
      <c r="C80" s="332">
        <v>44025</v>
      </c>
      <c r="D80" s="357"/>
      <c r="E80" s="334">
        <v>45000000</v>
      </c>
      <c r="F80" s="358">
        <v>114860000</v>
      </c>
      <c r="G80" s="336">
        <v>93110000</v>
      </c>
      <c r="H80" s="364">
        <v>86390328</v>
      </c>
      <c r="I80" s="365">
        <v>6924514</v>
      </c>
      <c r="J80" s="336">
        <v>0</v>
      </c>
      <c r="K80" s="311">
        <v>92.1</v>
      </c>
      <c r="L80" s="336">
        <v>91.18</v>
      </c>
      <c r="M80" s="365">
        <v>94.2</v>
      </c>
      <c r="N80" s="336">
        <v>92.56</v>
      </c>
      <c r="O80" s="361">
        <v>0.05</v>
      </c>
      <c r="P80" s="337">
        <v>6.1699999999999998E-2</v>
      </c>
      <c r="Q80" s="349">
        <v>6.0999999999999999E-2</v>
      </c>
      <c r="R80" s="334">
        <v>0.18</v>
      </c>
    </row>
    <row r="81" spans="1:18" s="204" customFormat="1" ht="12.6" customHeight="1">
      <c r="A81" s="366" t="s">
        <v>165</v>
      </c>
      <c r="B81" s="367">
        <v>40492</v>
      </c>
      <c r="C81" s="338">
        <v>44025</v>
      </c>
      <c r="D81" s="368"/>
      <c r="E81" s="341">
        <v>25000000</v>
      </c>
      <c r="F81" s="369">
        <v>162430000</v>
      </c>
      <c r="G81" s="370">
        <v>25000000</v>
      </c>
      <c r="H81" s="371">
        <v>24092814.969999999</v>
      </c>
      <c r="I81" s="372">
        <v>1317185.04</v>
      </c>
      <c r="J81" s="370">
        <v>0</v>
      </c>
      <c r="K81" s="373">
        <v>93.89</v>
      </c>
      <c r="L81" s="370">
        <v>94.53</v>
      </c>
      <c r="M81" s="372">
        <v>95.31</v>
      </c>
      <c r="N81" s="370">
        <v>94.73</v>
      </c>
      <c r="O81" s="354">
        <v>0.05</v>
      </c>
      <c r="P81" s="342">
        <v>5.9299999999999999E-2</v>
      </c>
      <c r="Q81" s="374">
        <v>5.8099999999999999E-2</v>
      </c>
      <c r="R81" s="341">
        <v>0.17</v>
      </c>
    </row>
    <row r="82" spans="1:18" ht="12.6" customHeight="1">
      <c r="A82" s="389" t="s">
        <v>60</v>
      </c>
      <c r="B82" s="126"/>
      <c r="C82" s="127">
        <v>44396</v>
      </c>
      <c r="D82" s="128">
        <v>3834</v>
      </c>
      <c r="E82" s="129">
        <f>+E83+E84+E85+E86+E87+E88+E89</f>
        <v>320000000</v>
      </c>
      <c r="F82" s="129">
        <f>+F83+F84+F85+F86+F87+F88+F89</f>
        <v>777335000</v>
      </c>
      <c r="G82" s="129">
        <f>+G83+G84+G85+G86+G87+G88+G89</f>
        <v>322900000</v>
      </c>
      <c r="H82" s="130"/>
      <c r="I82" s="131"/>
      <c r="J82" s="132"/>
      <c r="K82" s="130"/>
      <c r="L82" s="130"/>
      <c r="M82" s="130"/>
      <c r="N82" s="130"/>
      <c r="O82" s="133">
        <v>0.05</v>
      </c>
      <c r="P82" s="130"/>
      <c r="Q82" s="130"/>
      <c r="R82" s="134"/>
    </row>
    <row r="83" spans="1:18" s="204" customFormat="1" ht="12.6" customHeight="1">
      <c r="A83" s="331" t="s">
        <v>150</v>
      </c>
      <c r="B83" s="332">
        <v>40562</v>
      </c>
      <c r="C83" s="332">
        <v>44396</v>
      </c>
      <c r="D83" s="333"/>
      <c r="E83" s="334">
        <v>45000000</v>
      </c>
      <c r="F83" s="358">
        <v>154220000</v>
      </c>
      <c r="G83" s="334">
        <v>45000000</v>
      </c>
      <c r="H83" s="346">
        <v>43510425.009999998</v>
      </c>
      <c r="I83" s="314">
        <v>1489574.99</v>
      </c>
      <c r="J83" s="334">
        <v>0</v>
      </c>
      <c r="K83" s="311">
        <v>95.47</v>
      </c>
      <c r="L83" s="335">
        <v>96.52</v>
      </c>
      <c r="M83" s="311">
        <v>97.02</v>
      </c>
      <c r="N83" s="335">
        <v>96.69</v>
      </c>
      <c r="O83" s="361">
        <v>0.05</v>
      </c>
      <c r="P83" s="337">
        <v>5.6500000000000002E-2</v>
      </c>
      <c r="Q83" s="349">
        <v>5.4899999999999997E-2</v>
      </c>
      <c r="R83" s="334">
        <v>0.18</v>
      </c>
    </row>
    <row r="84" spans="1:18" s="204" customFormat="1" ht="12.6" customHeight="1">
      <c r="A84" s="331" t="s">
        <v>151</v>
      </c>
      <c r="B84" s="332">
        <v>40611</v>
      </c>
      <c r="C84" s="332">
        <v>44396</v>
      </c>
      <c r="D84" s="333"/>
      <c r="E84" s="334">
        <v>35000000</v>
      </c>
      <c r="F84" s="358">
        <v>123750000</v>
      </c>
      <c r="G84" s="334">
        <v>35000000</v>
      </c>
      <c r="H84" s="346">
        <v>34309869.979999997</v>
      </c>
      <c r="I84" s="314">
        <v>924630.02</v>
      </c>
      <c r="J84" s="334">
        <v>0</v>
      </c>
      <c r="K84" s="311">
        <v>96.13</v>
      </c>
      <c r="L84" s="335">
        <v>97.08</v>
      </c>
      <c r="M84" s="335">
        <v>97.61</v>
      </c>
      <c r="N84" s="335">
        <v>97.36</v>
      </c>
      <c r="O84" s="361">
        <v>0.05</v>
      </c>
      <c r="P84" s="337">
        <v>5.57E-2</v>
      </c>
      <c r="Q84" s="349">
        <v>5.3999999999999999E-2</v>
      </c>
      <c r="R84" s="334">
        <v>0.18</v>
      </c>
    </row>
    <row r="85" spans="1:18" s="204" customFormat="1" ht="12.6" customHeight="1">
      <c r="A85" s="331" t="s">
        <v>152</v>
      </c>
      <c r="B85" s="350">
        <v>40662</v>
      </c>
      <c r="C85" s="350">
        <v>44396</v>
      </c>
      <c r="D85" s="345"/>
      <c r="E85" s="334">
        <v>25000000</v>
      </c>
      <c r="F85" s="358">
        <v>70950000</v>
      </c>
      <c r="G85" s="334">
        <v>22900000</v>
      </c>
      <c r="H85" s="346">
        <v>22632355</v>
      </c>
      <c r="I85" s="314">
        <v>581375</v>
      </c>
      <c r="J85" s="334">
        <v>0</v>
      </c>
      <c r="K85" s="311">
        <v>96.77</v>
      </c>
      <c r="L85" s="351">
        <v>97.19</v>
      </c>
      <c r="M85" s="351">
        <v>97.8</v>
      </c>
      <c r="N85" s="335">
        <v>97.46</v>
      </c>
      <c r="O85" s="361">
        <v>0.05</v>
      </c>
      <c r="P85" s="337">
        <v>5.4899999999999997E-2</v>
      </c>
      <c r="Q85" s="349">
        <v>5.3900000000000003E-2</v>
      </c>
      <c r="R85" s="334">
        <v>0.19</v>
      </c>
    </row>
    <row r="86" spans="1:18" s="204" customFormat="1" ht="12.6" customHeight="1">
      <c r="A86" s="331" t="s">
        <v>153</v>
      </c>
      <c r="B86" s="332">
        <v>40716</v>
      </c>
      <c r="C86" s="332">
        <v>44396</v>
      </c>
      <c r="D86" s="333"/>
      <c r="E86" s="334">
        <v>50000000</v>
      </c>
      <c r="F86" s="356">
        <v>83950000</v>
      </c>
      <c r="G86" s="334">
        <v>50000000</v>
      </c>
      <c r="H86" s="334">
        <v>49698275</v>
      </c>
      <c r="I86" s="334">
        <v>1356725</v>
      </c>
      <c r="J86" s="334">
        <v>0</v>
      </c>
      <c r="K86" s="335">
        <v>96.75</v>
      </c>
      <c r="L86" s="335">
        <v>96.96</v>
      </c>
      <c r="M86" s="335">
        <v>97.82</v>
      </c>
      <c r="N86" s="335">
        <v>97.29</v>
      </c>
      <c r="O86" s="353">
        <v>0.05</v>
      </c>
      <c r="P86" s="337">
        <v>5.4899999999999997E-2</v>
      </c>
      <c r="Q86" s="337">
        <v>5.4199999999999998E-2</v>
      </c>
      <c r="R86" s="334">
        <v>0.22</v>
      </c>
    </row>
    <row r="87" spans="1:18" s="204" customFormat="1" ht="12.6" customHeight="1">
      <c r="A87" s="331" t="s">
        <v>154</v>
      </c>
      <c r="B87" s="332">
        <v>40765</v>
      </c>
      <c r="C87" s="332">
        <v>44396</v>
      </c>
      <c r="D87" s="333"/>
      <c r="E87" s="334">
        <v>50000000</v>
      </c>
      <c r="F87" s="356">
        <v>134800000</v>
      </c>
      <c r="G87" s="334">
        <v>50000000</v>
      </c>
      <c r="H87" s="334">
        <v>49195799.990000002</v>
      </c>
      <c r="I87" s="334">
        <v>954200</v>
      </c>
      <c r="J87" s="334">
        <v>0</v>
      </c>
      <c r="K87" s="335">
        <v>97.51</v>
      </c>
      <c r="L87" s="335">
        <v>97.92</v>
      </c>
      <c r="M87" s="335">
        <v>98.23</v>
      </c>
      <c r="N87" s="335">
        <v>98.09</v>
      </c>
      <c r="O87" s="353">
        <v>0.05</v>
      </c>
      <c r="P87" s="337">
        <v>5.3900000000000003E-2</v>
      </c>
      <c r="Q87" s="337">
        <v>5.3100000000000001E-2</v>
      </c>
      <c r="R87" s="334">
        <v>0.18</v>
      </c>
    </row>
    <row r="88" spans="1:18" s="204" customFormat="1" ht="12.6" customHeight="1">
      <c r="A88" s="352" t="s">
        <v>157</v>
      </c>
      <c r="B88" s="332">
        <v>40821</v>
      </c>
      <c r="C88" s="332">
        <v>44396</v>
      </c>
      <c r="D88" s="333"/>
      <c r="E88" s="334">
        <v>55000000</v>
      </c>
      <c r="F88" s="356">
        <v>105650000</v>
      </c>
      <c r="G88" s="334">
        <v>55000000</v>
      </c>
      <c r="H88" s="334">
        <v>54680400</v>
      </c>
      <c r="I88" s="334">
        <v>908100</v>
      </c>
      <c r="J88" s="334">
        <v>0</v>
      </c>
      <c r="K88" s="335">
        <v>97.66</v>
      </c>
      <c r="L88" s="335">
        <v>97.85</v>
      </c>
      <c r="M88" s="335">
        <v>99.71</v>
      </c>
      <c r="N88" s="335">
        <v>98.35</v>
      </c>
      <c r="O88" s="353">
        <v>0.05</v>
      </c>
      <c r="P88" s="337">
        <v>5.3800000000000001E-2</v>
      </c>
      <c r="Q88" s="337">
        <v>5.28E-2</v>
      </c>
      <c r="R88" s="334">
        <v>0.2</v>
      </c>
    </row>
    <row r="89" spans="1:18" s="204" customFormat="1" ht="12.6" customHeight="1">
      <c r="A89" s="352" t="s">
        <v>158</v>
      </c>
      <c r="B89" s="332">
        <v>40891</v>
      </c>
      <c r="C89" s="332">
        <v>44396</v>
      </c>
      <c r="D89" s="333"/>
      <c r="E89" s="334">
        <v>60000000</v>
      </c>
      <c r="F89" s="356">
        <v>104015000</v>
      </c>
      <c r="G89" s="334">
        <v>65000000</v>
      </c>
      <c r="H89" s="334">
        <v>65194151.009999998</v>
      </c>
      <c r="I89" s="334">
        <v>1118849</v>
      </c>
      <c r="J89" s="334">
        <v>0</v>
      </c>
      <c r="K89" s="335">
        <v>97.61</v>
      </c>
      <c r="L89" s="335">
        <v>97.61</v>
      </c>
      <c r="M89" s="335">
        <v>99.39</v>
      </c>
      <c r="N89" s="335">
        <v>98.28</v>
      </c>
      <c r="O89" s="353">
        <v>0.05</v>
      </c>
      <c r="P89" s="337">
        <v>5.3900000000000003E-2</v>
      </c>
      <c r="Q89" s="337">
        <v>5.2999999999999999E-2</v>
      </c>
      <c r="R89" s="334">
        <v>0.22</v>
      </c>
    </row>
    <row r="90" spans="1:18" ht="12.75" customHeight="1">
      <c r="A90" s="387" t="s">
        <v>61</v>
      </c>
      <c r="B90" s="135"/>
      <c r="C90" s="136">
        <v>44753</v>
      </c>
      <c r="D90" s="32">
        <v>3834</v>
      </c>
      <c r="E90" s="137">
        <f>E91+E92+E93+E94+E95+E96</f>
        <v>305000000</v>
      </c>
      <c r="F90" s="137">
        <f>F91+F92+F93+F94+F95+F96</f>
        <v>993475000</v>
      </c>
      <c r="G90" s="137">
        <f>G91+G92+G93+G94+G95+G96</f>
        <v>305000000</v>
      </c>
      <c r="H90" s="138"/>
      <c r="I90" s="120"/>
      <c r="J90" s="139"/>
      <c r="K90" s="119"/>
      <c r="L90" s="119"/>
      <c r="M90" s="119"/>
      <c r="N90" s="119"/>
      <c r="O90" s="140">
        <v>0.05</v>
      </c>
      <c r="P90" s="119"/>
      <c r="Q90" s="119"/>
      <c r="R90" s="119"/>
    </row>
    <row r="91" spans="1:18" s="204" customFormat="1" ht="12.6" customHeight="1">
      <c r="A91" s="331" t="s">
        <v>150</v>
      </c>
      <c r="B91" s="332">
        <v>40919</v>
      </c>
      <c r="C91" s="332">
        <v>44753</v>
      </c>
      <c r="D91" s="333"/>
      <c r="E91" s="334">
        <v>50000000</v>
      </c>
      <c r="F91" s="334">
        <v>136340000</v>
      </c>
      <c r="G91" s="334">
        <v>50000000</v>
      </c>
      <c r="H91" s="375">
        <v>48865160.009999998</v>
      </c>
      <c r="I91" s="375">
        <v>1134839.99</v>
      </c>
      <c r="J91" s="376">
        <v>0</v>
      </c>
      <c r="K91" s="377">
        <v>97.05</v>
      </c>
      <c r="L91" s="377">
        <v>97.45</v>
      </c>
      <c r="M91" s="377">
        <v>98.84</v>
      </c>
      <c r="N91" s="377">
        <v>97.73</v>
      </c>
      <c r="O91" s="353">
        <v>0.05</v>
      </c>
      <c r="P91" s="378">
        <v>5.4399999999999997E-2</v>
      </c>
      <c r="Q91" s="378">
        <v>5.3499999999999999E-2</v>
      </c>
      <c r="R91" s="377">
        <v>0.22</v>
      </c>
    </row>
    <row r="92" spans="1:18" s="204" customFormat="1" ht="12.6" customHeight="1">
      <c r="A92" s="331" t="s">
        <v>151</v>
      </c>
      <c r="B92" s="332">
        <v>40982</v>
      </c>
      <c r="C92" s="332">
        <v>44753</v>
      </c>
      <c r="D92" s="333"/>
      <c r="E92" s="334">
        <v>55000000</v>
      </c>
      <c r="F92" s="334">
        <v>159590000</v>
      </c>
      <c r="G92" s="334">
        <v>55000000</v>
      </c>
      <c r="H92" s="375">
        <v>55968530.009999998</v>
      </c>
      <c r="I92" s="334">
        <v>0</v>
      </c>
      <c r="J92" s="379">
        <v>495530.02</v>
      </c>
      <c r="K92" s="377">
        <v>100.27</v>
      </c>
      <c r="L92" s="377">
        <v>100.72</v>
      </c>
      <c r="M92" s="377">
        <v>101.34</v>
      </c>
      <c r="N92" s="377">
        <v>100.9</v>
      </c>
      <c r="O92" s="353">
        <v>0.05</v>
      </c>
      <c r="P92" s="378">
        <v>5.0299999999999997E-2</v>
      </c>
      <c r="Q92" s="378">
        <v>4.9500000000000002E-2</v>
      </c>
      <c r="R92" s="377">
        <v>0.15</v>
      </c>
    </row>
    <row r="93" spans="1:18" s="204" customFormat="1" ht="12.6" customHeight="1">
      <c r="A93" s="331" t="s">
        <v>152</v>
      </c>
      <c r="B93" s="332">
        <v>41108</v>
      </c>
      <c r="C93" s="332">
        <v>44753</v>
      </c>
      <c r="D93" s="333"/>
      <c r="E93" s="334">
        <v>40000000</v>
      </c>
      <c r="F93" s="334">
        <v>196350000</v>
      </c>
      <c r="G93" s="334">
        <v>40000000</v>
      </c>
      <c r="H93" s="375">
        <v>41067699.990000002</v>
      </c>
      <c r="I93" s="334">
        <v>0</v>
      </c>
      <c r="J93" s="379">
        <v>1027699.99</v>
      </c>
      <c r="K93" s="377">
        <v>101.57</v>
      </c>
      <c r="L93" s="377">
        <v>102.39</v>
      </c>
      <c r="M93" s="377">
        <v>102.77</v>
      </c>
      <c r="N93" s="377">
        <v>102.57</v>
      </c>
      <c r="O93" s="353">
        <v>0.05</v>
      </c>
      <c r="P93" s="378">
        <v>4.8599999999999997E-2</v>
      </c>
      <c r="Q93" s="378">
        <v>4.7300000000000002E-2</v>
      </c>
      <c r="R93" s="377">
        <v>0.16</v>
      </c>
    </row>
    <row r="94" spans="1:18" s="204" customFormat="1" ht="12.6" customHeight="1">
      <c r="A94" s="331" t="s">
        <v>153</v>
      </c>
      <c r="B94" s="332">
        <v>41136</v>
      </c>
      <c r="C94" s="332">
        <v>44753</v>
      </c>
      <c r="D94" s="333"/>
      <c r="E94" s="334">
        <v>50000000</v>
      </c>
      <c r="F94" s="334">
        <v>273650000</v>
      </c>
      <c r="G94" s="334">
        <v>50000000</v>
      </c>
      <c r="H94" s="375">
        <v>53974500</v>
      </c>
      <c r="I94" s="334">
        <v>0</v>
      </c>
      <c r="J94" s="379">
        <v>3734499.99</v>
      </c>
      <c r="K94" s="377">
        <v>106.17</v>
      </c>
      <c r="L94" s="377">
        <v>107.19</v>
      </c>
      <c r="M94" s="377">
        <v>107.69</v>
      </c>
      <c r="N94" s="377">
        <v>107.47</v>
      </c>
      <c r="O94" s="353">
        <v>0.05</v>
      </c>
      <c r="P94" s="378">
        <v>4.2700000000000002E-2</v>
      </c>
      <c r="Q94" s="378">
        <v>4.1200000000000001E-2</v>
      </c>
      <c r="R94" s="377">
        <v>0.08</v>
      </c>
    </row>
    <row r="95" spans="1:18" s="204" customFormat="1" ht="12.6" customHeight="1">
      <c r="A95" s="331" t="s">
        <v>154</v>
      </c>
      <c r="B95" s="332">
        <v>41178</v>
      </c>
      <c r="C95" s="332">
        <v>44753</v>
      </c>
      <c r="D95" s="333"/>
      <c r="E95" s="334">
        <v>55000000</v>
      </c>
      <c r="F95" s="334">
        <v>153195000</v>
      </c>
      <c r="G95" s="334">
        <v>55000000</v>
      </c>
      <c r="H95" s="375">
        <v>62457425.030000001</v>
      </c>
      <c r="I95" s="334">
        <v>0</v>
      </c>
      <c r="J95" s="379">
        <v>6879925.0199999996</v>
      </c>
      <c r="K95" s="377">
        <v>111.82</v>
      </c>
      <c r="L95" s="377">
        <v>112.25</v>
      </c>
      <c r="M95" s="377">
        <v>114.21</v>
      </c>
      <c r="N95" s="377">
        <v>112.51</v>
      </c>
      <c r="O95" s="353">
        <v>0.05</v>
      </c>
      <c r="P95" s="378">
        <v>3.5900000000000001E-2</v>
      </c>
      <c r="Q95" s="378">
        <v>3.5099999999999999E-2</v>
      </c>
      <c r="R95" s="377">
        <v>0.04</v>
      </c>
    </row>
    <row r="96" spans="1:18" s="204" customFormat="1" ht="12.6" customHeight="1">
      <c r="A96" s="352" t="s">
        <v>157</v>
      </c>
      <c r="B96" s="332">
        <v>41241</v>
      </c>
      <c r="C96" s="332">
        <v>44753</v>
      </c>
      <c r="D96" s="339"/>
      <c r="E96" s="334">
        <v>55000000</v>
      </c>
      <c r="F96" s="341">
        <v>74350000</v>
      </c>
      <c r="G96" s="334">
        <v>55000000</v>
      </c>
      <c r="H96" s="380">
        <v>63141915</v>
      </c>
      <c r="I96" s="341">
        <v>0</v>
      </c>
      <c r="J96" s="381">
        <v>7085915</v>
      </c>
      <c r="K96" s="382">
        <v>112.6</v>
      </c>
      <c r="L96" s="382">
        <v>112.18</v>
      </c>
      <c r="M96" s="382">
        <v>113.73</v>
      </c>
      <c r="N96" s="382">
        <v>112.88</v>
      </c>
      <c r="O96" s="353">
        <v>0.05</v>
      </c>
      <c r="P96" s="383">
        <v>3.4799999999999998E-2</v>
      </c>
      <c r="Q96" s="383">
        <v>3.4500000000000003E-2</v>
      </c>
      <c r="R96" s="382">
        <v>0.04</v>
      </c>
    </row>
    <row r="97" spans="1:18" ht="12.6" customHeight="1">
      <c r="A97" s="387" t="s">
        <v>62</v>
      </c>
      <c r="B97" s="135"/>
      <c r="C97" s="136">
        <v>45116</v>
      </c>
      <c r="D97" s="32">
        <v>3833</v>
      </c>
      <c r="E97" s="137">
        <f>E98+E99+E100+E101+E102+E103+E104+E105</f>
        <v>400000000</v>
      </c>
      <c r="F97" s="137">
        <f>F98+F99+F100+F101+F102+F103+F104+F105</f>
        <v>822729400</v>
      </c>
      <c r="G97" s="137">
        <f>G98+G99+G100+G101+G102+G103+G104+G105</f>
        <v>350000000</v>
      </c>
      <c r="H97" s="138"/>
      <c r="I97" s="120"/>
      <c r="J97" s="139"/>
      <c r="K97" s="143"/>
      <c r="L97" s="143"/>
      <c r="M97" s="143"/>
      <c r="N97" s="143"/>
      <c r="O97" s="140">
        <v>0.04</v>
      </c>
      <c r="P97" s="119"/>
      <c r="Q97" s="119"/>
      <c r="R97" s="143"/>
    </row>
    <row r="98" spans="1:18" s="204" customFormat="1" ht="12.6" customHeight="1">
      <c r="A98" s="331" t="s">
        <v>150</v>
      </c>
      <c r="B98" s="332">
        <v>41283</v>
      </c>
      <c r="C98" s="332">
        <v>45116</v>
      </c>
      <c r="D98" s="333"/>
      <c r="E98" s="334">
        <v>50000000</v>
      </c>
      <c r="F98" s="334">
        <v>177139000</v>
      </c>
      <c r="G98" s="334">
        <v>50000000</v>
      </c>
      <c r="H98" s="375">
        <v>52620402.200000003</v>
      </c>
      <c r="I98" s="334">
        <v>0</v>
      </c>
      <c r="J98" s="379">
        <v>2620402.2000000002</v>
      </c>
      <c r="K98" s="377">
        <v>104.45</v>
      </c>
      <c r="L98" s="377">
        <v>105.08</v>
      </c>
      <c r="M98" s="377">
        <v>105.71</v>
      </c>
      <c r="N98" s="377">
        <v>105.24</v>
      </c>
      <c r="O98" s="353">
        <v>0.04</v>
      </c>
      <c r="P98" s="378">
        <v>3.5200000000000002E-2</v>
      </c>
      <c r="Q98" s="378">
        <v>3.4299999999999997E-2</v>
      </c>
      <c r="R98" s="377">
        <v>0.03</v>
      </c>
    </row>
    <row r="99" spans="1:18" s="204" customFormat="1" ht="12.6" customHeight="1">
      <c r="A99" s="331" t="s">
        <v>151</v>
      </c>
      <c r="B99" s="332">
        <v>41311</v>
      </c>
      <c r="C99" s="332">
        <v>45116</v>
      </c>
      <c r="D99" s="333"/>
      <c r="E99" s="334">
        <v>50000000</v>
      </c>
      <c r="F99" s="334">
        <v>105660200</v>
      </c>
      <c r="G99" s="334">
        <v>50000000</v>
      </c>
      <c r="H99" s="375">
        <v>53525310</v>
      </c>
      <c r="I99" s="334">
        <v>0</v>
      </c>
      <c r="J99" s="379">
        <v>3370310</v>
      </c>
      <c r="K99" s="377">
        <v>106.03</v>
      </c>
      <c r="L99" s="377">
        <v>106.4</v>
      </c>
      <c r="M99" s="377">
        <v>107.18</v>
      </c>
      <c r="N99" s="377">
        <v>106.74</v>
      </c>
      <c r="O99" s="353">
        <v>0.04</v>
      </c>
      <c r="P99" s="378">
        <v>3.3399999999999999E-2</v>
      </c>
      <c r="Q99" s="378">
        <v>3.2599999999999997E-2</v>
      </c>
      <c r="R99" s="377">
        <v>0.01</v>
      </c>
    </row>
    <row r="100" spans="1:18" s="204" customFormat="1" ht="12.6" customHeight="1">
      <c r="A100" s="331" t="s">
        <v>152</v>
      </c>
      <c r="B100" s="332">
        <v>41346</v>
      </c>
      <c r="C100" s="332">
        <v>45116</v>
      </c>
      <c r="D100" s="333"/>
      <c r="E100" s="334">
        <v>50000000</v>
      </c>
      <c r="F100" s="334">
        <v>100550200</v>
      </c>
      <c r="G100" s="334">
        <v>50000000</v>
      </c>
      <c r="H100" s="375">
        <v>52065859.68</v>
      </c>
      <c r="I100" s="334">
        <v>0</v>
      </c>
      <c r="J100" s="379">
        <v>1720859.68</v>
      </c>
      <c r="K100" s="377">
        <v>102.65</v>
      </c>
      <c r="L100" s="377">
        <v>102.81</v>
      </c>
      <c r="M100" s="377">
        <v>104.3</v>
      </c>
      <c r="N100" s="377">
        <v>103.44</v>
      </c>
      <c r="O100" s="353">
        <v>0.04</v>
      </c>
      <c r="P100" s="378">
        <v>3.7199999999999997E-2</v>
      </c>
      <c r="Q100" s="378">
        <v>3.6299999999999999E-2</v>
      </c>
      <c r="R100" s="377">
        <v>0.01</v>
      </c>
    </row>
    <row r="101" spans="1:18" s="204" customFormat="1" ht="12.6" customHeight="1">
      <c r="A101" s="331" t="s">
        <v>153</v>
      </c>
      <c r="B101" s="332">
        <v>41423</v>
      </c>
      <c r="C101" s="332">
        <v>45116</v>
      </c>
      <c r="D101" s="333"/>
      <c r="E101" s="334">
        <v>50000000</v>
      </c>
      <c r="F101" s="334">
        <v>99840000</v>
      </c>
      <c r="G101" s="334">
        <v>50000000</v>
      </c>
      <c r="H101" s="375">
        <v>53288864</v>
      </c>
      <c r="I101" s="334">
        <v>0</v>
      </c>
      <c r="J101" s="379">
        <v>2523864</v>
      </c>
      <c r="K101" s="377">
        <v>104.17</v>
      </c>
      <c r="L101" s="377">
        <v>104.49</v>
      </c>
      <c r="M101" s="377">
        <v>106.41</v>
      </c>
      <c r="N101" s="377">
        <v>105.05</v>
      </c>
      <c r="O101" s="353">
        <v>0.04</v>
      </c>
      <c r="P101" s="378">
        <v>3.5400000000000001E-2</v>
      </c>
      <c r="Q101" s="378">
        <v>3.4299999999999997E-2</v>
      </c>
      <c r="R101" s="377">
        <v>0.02</v>
      </c>
    </row>
    <row r="102" spans="1:18" s="204" customFormat="1" ht="15.75" customHeight="1">
      <c r="A102" s="331" t="s">
        <v>170</v>
      </c>
      <c r="B102" s="332">
        <v>41479</v>
      </c>
      <c r="C102" s="332">
        <v>45116</v>
      </c>
      <c r="D102" s="333"/>
      <c r="E102" s="334">
        <v>50000000</v>
      </c>
      <c r="F102" s="334">
        <v>58400000</v>
      </c>
      <c r="G102" s="334">
        <v>0</v>
      </c>
      <c r="H102" s="362" t="s">
        <v>52</v>
      </c>
      <c r="I102" s="363" t="s">
        <v>52</v>
      </c>
      <c r="J102" s="214" t="s">
        <v>52</v>
      </c>
      <c r="K102" s="377">
        <v>100.22</v>
      </c>
      <c r="L102" s="213" t="s">
        <v>52</v>
      </c>
      <c r="M102" s="363" t="s">
        <v>52</v>
      </c>
      <c r="N102" s="213" t="s">
        <v>52</v>
      </c>
      <c r="O102" s="353">
        <v>0.04</v>
      </c>
      <c r="P102" s="378">
        <v>4.0099999999999997E-2</v>
      </c>
      <c r="Q102" s="349" t="s">
        <v>52</v>
      </c>
      <c r="R102" s="377">
        <v>0.02</v>
      </c>
    </row>
    <row r="103" spans="1:18" s="204" customFormat="1" ht="15.75" customHeight="1">
      <c r="A103" s="352" t="s">
        <v>157</v>
      </c>
      <c r="B103" s="332">
        <v>41556</v>
      </c>
      <c r="C103" s="332">
        <v>45116</v>
      </c>
      <c r="D103" s="333"/>
      <c r="E103" s="334">
        <v>50000000</v>
      </c>
      <c r="F103" s="334">
        <v>114350000</v>
      </c>
      <c r="G103" s="334">
        <v>50000000</v>
      </c>
      <c r="H103" s="335">
        <v>51505289.990000002</v>
      </c>
      <c r="I103" s="335">
        <v>0</v>
      </c>
      <c r="J103" s="335">
        <v>1000289.99</v>
      </c>
      <c r="K103" s="377">
        <v>101.36</v>
      </c>
      <c r="L103" s="335">
        <v>101.78</v>
      </c>
      <c r="M103" s="335">
        <v>102.44</v>
      </c>
      <c r="N103" s="335">
        <v>102</v>
      </c>
      <c r="O103" s="353">
        <v>0.04</v>
      </c>
      <c r="P103" s="378">
        <v>3.8699999999999998E-2</v>
      </c>
      <c r="Q103" s="337">
        <v>3.7900000000000003E-2</v>
      </c>
      <c r="R103" s="377">
        <v>0.03</v>
      </c>
    </row>
    <row r="104" spans="1:18" s="204" customFormat="1" ht="15.75" customHeight="1">
      <c r="A104" s="352" t="s">
        <v>158</v>
      </c>
      <c r="B104" s="332">
        <v>41598</v>
      </c>
      <c r="C104" s="332">
        <v>45116</v>
      </c>
      <c r="D104" s="333"/>
      <c r="E104" s="334">
        <v>50000000</v>
      </c>
      <c r="F104" s="334">
        <v>86400000</v>
      </c>
      <c r="G104" s="334">
        <v>50000000</v>
      </c>
      <c r="H104" s="335">
        <v>52691085</v>
      </c>
      <c r="I104" s="335">
        <v>0</v>
      </c>
      <c r="J104" s="335">
        <v>1956085</v>
      </c>
      <c r="K104" s="377">
        <v>103.47</v>
      </c>
      <c r="L104" s="335">
        <v>103.58</v>
      </c>
      <c r="M104" s="335">
        <v>104.39</v>
      </c>
      <c r="N104" s="335">
        <v>103.91</v>
      </c>
      <c r="O104" s="353">
        <v>0.04</v>
      </c>
      <c r="P104" s="378">
        <v>3.5999999999999997E-2</v>
      </c>
      <c r="Q104" s="337">
        <v>3.5499999999999997E-2</v>
      </c>
      <c r="R104" s="377">
        <v>0.02</v>
      </c>
    </row>
    <row r="105" spans="1:18" s="204" customFormat="1" ht="15.75" customHeight="1">
      <c r="A105" s="355" t="s">
        <v>164</v>
      </c>
      <c r="B105" s="332">
        <v>41626</v>
      </c>
      <c r="C105" s="332">
        <v>45116</v>
      </c>
      <c r="D105" s="333"/>
      <c r="E105" s="334">
        <v>50000000</v>
      </c>
      <c r="F105" s="334">
        <v>80390000</v>
      </c>
      <c r="G105" s="334">
        <v>50000000</v>
      </c>
      <c r="H105" s="335">
        <v>52780076</v>
      </c>
      <c r="I105" s="335">
        <v>0</v>
      </c>
      <c r="J105" s="335">
        <v>1890076</v>
      </c>
      <c r="K105" s="377">
        <v>103.5</v>
      </c>
      <c r="L105" s="335">
        <v>103.62</v>
      </c>
      <c r="M105" s="335">
        <v>104.11</v>
      </c>
      <c r="N105" s="335">
        <v>103.78</v>
      </c>
      <c r="O105" s="353">
        <v>0.04</v>
      </c>
      <c r="P105" s="378">
        <v>3.5900000000000001E-2</v>
      </c>
      <c r="Q105" s="337">
        <v>3.56E-2</v>
      </c>
      <c r="R105" s="377">
        <v>0.02</v>
      </c>
    </row>
    <row r="106" spans="1:18" ht="15.75" customHeight="1">
      <c r="A106" s="387" t="s">
        <v>63</v>
      </c>
      <c r="B106" s="31"/>
      <c r="C106" s="31">
        <v>45488</v>
      </c>
      <c r="D106" s="108">
        <v>3834</v>
      </c>
      <c r="E106" s="33">
        <f>E107+E108+E109+E112+E110+E111+E113</f>
        <v>380000000</v>
      </c>
      <c r="F106" s="33">
        <f>F107+F108+F109+F112+F110+F111+F113</f>
        <v>902040000</v>
      </c>
      <c r="G106" s="33">
        <f>G107+G108+G109+G112+G110+G111+G113</f>
        <v>380000000</v>
      </c>
      <c r="H106" s="36"/>
      <c r="I106" s="36"/>
      <c r="J106" s="36"/>
      <c r="K106" s="143"/>
      <c r="L106" s="144"/>
      <c r="M106" s="144"/>
      <c r="N106" s="144"/>
      <c r="O106" s="140">
        <v>0.04</v>
      </c>
      <c r="P106" s="145"/>
      <c r="Q106" s="38"/>
      <c r="R106" s="143"/>
    </row>
    <row r="107" spans="1:18" s="204" customFormat="1" ht="15.75" customHeight="1">
      <c r="A107" s="331" t="s">
        <v>150</v>
      </c>
      <c r="B107" s="332">
        <v>41654</v>
      </c>
      <c r="C107" s="332">
        <v>45488</v>
      </c>
      <c r="D107" s="333"/>
      <c r="E107" s="334">
        <v>50000000</v>
      </c>
      <c r="F107" s="334">
        <v>94720000</v>
      </c>
      <c r="G107" s="334">
        <v>50000000</v>
      </c>
      <c r="H107" s="335">
        <v>51280776</v>
      </c>
      <c r="I107" s="335">
        <v>0</v>
      </c>
      <c r="J107" s="335">
        <v>1280776</v>
      </c>
      <c r="K107" s="377">
        <v>102.03</v>
      </c>
      <c r="L107" s="335">
        <v>102.31</v>
      </c>
      <c r="M107" s="335">
        <v>103.03</v>
      </c>
      <c r="N107" s="335">
        <v>102.56</v>
      </c>
      <c r="O107" s="353">
        <v>0.04</v>
      </c>
      <c r="P107" s="378">
        <v>3.8100000000000002E-2</v>
      </c>
      <c r="Q107" s="337">
        <v>3.7400000000000003E-2</v>
      </c>
      <c r="R107" s="377">
        <v>0.02</v>
      </c>
    </row>
    <row r="108" spans="1:18" s="204" customFormat="1" ht="15.75" customHeight="1">
      <c r="A108" s="331" t="s">
        <v>151</v>
      </c>
      <c r="B108" s="332">
        <v>41710</v>
      </c>
      <c r="C108" s="332">
        <v>45488</v>
      </c>
      <c r="D108" s="333"/>
      <c r="E108" s="334">
        <v>50000000</v>
      </c>
      <c r="F108" s="334">
        <v>180170000</v>
      </c>
      <c r="G108" s="334">
        <v>50000000</v>
      </c>
      <c r="H108" s="335">
        <v>52414234.979999997</v>
      </c>
      <c r="I108" s="335">
        <v>0</v>
      </c>
      <c r="J108" s="335">
        <v>2109234.9700000002</v>
      </c>
      <c r="K108" s="377">
        <v>103.72</v>
      </c>
      <c r="L108" s="335">
        <v>104.04</v>
      </c>
      <c r="M108" s="335">
        <v>104.46</v>
      </c>
      <c r="N108" s="335">
        <v>104.22</v>
      </c>
      <c r="O108" s="353">
        <v>0.04</v>
      </c>
      <c r="P108" s="378">
        <v>3.5999999999999997E-2</v>
      </c>
      <c r="Q108" s="337">
        <v>3.5499999999999997E-2</v>
      </c>
      <c r="R108" s="377">
        <v>0.04</v>
      </c>
    </row>
    <row r="109" spans="1:18" s="204" customFormat="1" ht="15.75" customHeight="1">
      <c r="A109" s="331" t="s">
        <v>152</v>
      </c>
      <c r="B109" s="332">
        <v>41773</v>
      </c>
      <c r="C109" s="332">
        <v>45488</v>
      </c>
      <c r="D109" s="333"/>
      <c r="E109" s="334">
        <v>50000000</v>
      </c>
      <c r="F109" s="334">
        <v>190865000</v>
      </c>
      <c r="G109" s="334">
        <v>50000000</v>
      </c>
      <c r="H109" s="335">
        <v>54396232.530000001</v>
      </c>
      <c r="I109" s="335">
        <v>0</v>
      </c>
      <c r="J109" s="335">
        <v>3746232.5</v>
      </c>
      <c r="K109" s="377">
        <v>107.04</v>
      </c>
      <c r="L109" s="335">
        <v>107.35</v>
      </c>
      <c r="M109" s="335">
        <v>107.98</v>
      </c>
      <c r="N109" s="335">
        <v>107.49</v>
      </c>
      <c r="O109" s="353">
        <v>0.04</v>
      </c>
      <c r="P109" s="378">
        <v>3.2199999999999999E-2</v>
      </c>
      <c r="Q109" s="337">
        <v>3.1600000000000003E-2</v>
      </c>
      <c r="R109" s="377">
        <v>0.05</v>
      </c>
    </row>
    <row r="110" spans="1:18" s="204" customFormat="1" ht="15.75" customHeight="1">
      <c r="A110" s="331" t="s">
        <v>153</v>
      </c>
      <c r="B110" s="332">
        <v>41899</v>
      </c>
      <c r="C110" s="332">
        <v>45488</v>
      </c>
      <c r="D110" s="333"/>
      <c r="E110" s="334">
        <v>60000000</v>
      </c>
      <c r="F110" s="334">
        <v>115750000</v>
      </c>
      <c r="G110" s="334">
        <v>60000000</v>
      </c>
      <c r="H110" s="335">
        <v>65026385</v>
      </c>
      <c r="I110" s="335">
        <v>0</v>
      </c>
      <c r="J110" s="335">
        <v>4606385</v>
      </c>
      <c r="K110" s="377">
        <v>107.22</v>
      </c>
      <c r="L110" s="335">
        <v>107.35</v>
      </c>
      <c r="M110" s="335">
        <v>108.28</v>
      </c>
      <c r="N110" s="335">
        <v>107.68</v>
      </c>
      <c r="O110" s="353">
        <v>0.04</v>
      </c>
      <c r="P110" s="378">
        <v>3.1699999999999999E-2</v>
      </c>
      <c r="Q110" s="337">
        <v>3.1199999999999999E-2</v>
      </c>
      <c r="R110" s="377">
        <v>0.04</v>
      </c>
    </row>
    <row r="111" spans="1:18" s="204" customFormat="1" ht="15.75" customHeight="1">
      <c r="A111" s="331" t="s">
        <v>154</v>
      </c>
      <c r="B111" s="332">
        <v>41934</v>
      </c>
      <c r="C111" s="332">
        <v>45488</v>
      </c>
      <c r="D111" s="333"/>
      <c r="E111" s="334">
        <v>55000000</v>
      </c>
      <c r="F111" s="334">
        <v>78400000</v>
      </c>
      <c r="G111" s="334">
        <v>55000000</v>
      </c>
      <c r="H111" s="335">
        <v>58003640</v>
      </c>
      <c r="I111" s="335">
        <v>0</v>
      </c>
      <c r="J111" s="335">
        <v>2409640</v>
      </c>
      <c r="K111" s="377">
        <v>103.82</v>
      </c>
      <c r="L111" s="335">
        <v>103.55</v>
      </c>
      <c r="M111" s="335">
        <v>105.78</v>
      </c>
      <c r="N111" s="335">
        <v>104.38</v>
      </c>
      <c r="O111" s="353">
        <v>0.04</v>
      </c>
      <c r="P111" s="378">
        <v>3.5700000000000003E-2</v>
      </c>
      <c r="Q111" s="337">
        <v>3.5000000000000003E-2</v>
      </c>
      <c r="R111" s="377">
        <v>0.03</v>
      </c>
    </row>
    <row r="112" spans="1:18" s="204" customFormat="1" ht="15.75" customHeight="1">
      <c r="A112" s="352" t="s">
        <v>157</v>
      </c>
      <c r="B112" s="332">
        <v>41962</v>
      </c>
      <c r="C112" s="332">
        <v>45488</v>
      </c>
      <c r="D112" s="333"/>
      <c r="E112" s="334">
        <v>60000000</v>
      </c>
      <c r="F112" s="334">
        <v>139615000</v>
      </c>
      <c r="G112" s="334">
        <v>60000000</v>
      </c>
      <c r="H112" s="335">
        <v>62861909</v>
      </c>
      <c r="I112" s="335">
        <v>0</v>
      </c>
      <c r="J112" s="335">
        <v>2027909</v>
      </c>
      <c r="K112" s="377">
        <v>102.85</v>
      </c>
      <c r="L112" s="335">
        <v>103.1</v>
      </c>
      <c r="M112" s="335">
        <v>103.81</v>
      </c>
      <c r="N112" s="335">
        <v>103.38</v>
      </c>
      <c r="O112" s="353">
        <v>0.04</v>
      </c>
      <c r="P112" s="378">
        <v>3.6900000000000002E-2</v>
      </c>
      <c r="Q112" s="337">
        <v>3.6200000000000003E-2</v>
      </c>
      <c r="R112" s="377">
        <v>0.02</v>
      </c>
    </row>
    <row r="113" spans="1:18" s="204" customFormat="1" ht="15.75" customHeight="1">
      <c r="A113" s="352" t="s">
        <v>158</v>
      </c>
      <c r="B113" s="338">
        <v>41983</v>
      </c>
      <c r="C113" s="332">
        <v>45488</v>
      </c>
      <c r="D113" s="339"/>
      <c r="E113" s="341">
        <v>55000000</v>
      </c>
      <c r="F113" s="341">
        <v>102520000</v>
      </c>
      <c r="G113" s="341">
        <v>55000000</v>
      </c>
      <c r="H113" s="340">
        <v>61033950.009999998</v>
      </c>
      <c r="I113" s="340">
        <v>0</v>
      </c>
      <c r="J113" s="340">
        <v>5142950</v>
      </c>
      <c r="K113" s="382">
        <v>108.48</v>
      </c>
      <c r="L113" s="340">
        <v>109.22</v>
      </c>
      <c r="M113" s="340">
        <v>109.61</v>
      </c>
      <c r="N113" s="340">
        <v>109.35</v>
      </c>
      <c r="O113" s="353">
        <v>0.04</v>
      </c>
      <c r="P113" s="383">
        <v>0.03</v>
      </c>
      <c r="Q113" s="342">
        <v>2.9000000000000001E-2</v>
      </c>
      <c r="R113" s="382">
        <v>0.02</v>
      </c>
    </row>
    <row r="114" spans="1:18" ht="15.75" customHeight="1">
      <c r="A114" s="387" t="s">
        <v>64</v>
      </c>
      <c r="B114" s="31"/>
      <c r="C114" s="31">
        <v>45852</v>
      </c>
      <c r="D114" s="108">
        <v>3834</v>
      </c>
      <c r="E114" s="33">
        <f>E115</f>
        <v>50000000</v>
      </c>
      <c r="F114" s="33">
        <f>F115</f>
        <v>181030000</v>
      </c>
      <c r="G114" s="33">
        <f>G115</f>
        <v>50000000</v>
      </c>
      <c r="H114" s="36"/>
      <c r="I114" s="36"/>
      <c r="J114" s="36"/>
      <c r="K114" s="143"/>
      <c r="L114" s="144"/>
      <c r="M114" s="144"/>
      <c r="N114" s="144"/>
      <c r="O114" s="140">
        <v>3.1E-2</v>
      </c>
      <c r="P114" s="145"/>
      <c r="Q114" s="38"/>
      <c r="R114" s="143"/>
    </row>
    <row r="115" spans="1:18" ht="15.75" customHeight="1">
      <c r="A115" s="40" t="s">
        <v>150</v>
      </c>
      <c r="B115" s="41">
        <v>42018</v>
      </c>
      <c r="C115" s="41">
        <v>45852</v>
      </c>
      <c r="D115" s="42"/>
      <c r="E115" s="43">
        <v>50000000</v>
      </c>
      <c r="F115" s="43">
        <v>181030000</v>
      </c>
      <c r="G115" s="43">
        <v>50000000</v>
      </c>
      <c r="H115" s="44">
        <v>50121100</v>
      </c>
      <c r="I115" s="44">
        <v>0</v>
      </c>
      <c r="J115" s="44">
        <v>121100</v>
      </c>
      <c r="K115" s="141">
        <v>99.57</v>
      </c>
      <c r="L115" s="44">
        <v>100.12</v>
      </c>
      <c r="M115" s="44">
        <v>100.54</v>
      </c>
      <c r="N115" s="44">
        <v>100.24</v>
      </c>
      <c r="O115" s="83">
        <v>3.1E-2</v>
      </c>
      <c r="P115" s="142">
        <v>3.1699999999999999E-2</v>
      </c>
      <c r="Q115" s="46">
        <v>3.09E-2</v>
      </c>
      <c r="R115" s="141">
        <v>0.01</v>
      </c>
    </row>
    <row r="116" spans="1:18" ht="15.75" customHeight="1">
      <c r="A116" s="387" t="s">
        <v>65</v>
      </c>
      <c r="B116" s="31"/>
      <c r="C116" s="31">
        <v>46230</v>
      </c>
      <c r="D116" s="108">
        <v>3834</v>
      </c>
      <c r="E116" s="33">
        <f>E117+E118</f>
        <v>300000000</v>
      </c>
      <c r="F116" s="33">
        <f>F117+F118</f>
        <v>458300000</v>
      </c>
      <c r="G116" s="33">
        <f>G117+G118</f>
        <v>300000000</v>
      </c>
      <c r="H116" s="36"/>
      <c r="I116" s="36"/>
      <c r="J116" s="36"/>
      <c r="K116" s="143"/>
      <c r="L116" s="144"/>
      <c r="M116" s="144"/>
      <c r="N116" s="144"/>
      <c r="O116" s="140">
        <v>2.2499999999999999E-2</v>
      </c>
      <c r="P116" s="145"/>
      <c r="Q116" s="38"/>
      <c r="R116" s="143"/>
    </row>
    <row r="117" spans="1:18" s="204" customFormat="1" ht="15.75" customHeight="1">
      <c r="A117" s="331" t="s">
        <v>150</v>
      </c>
      <c r="B117" s="332">
        <v>42396</v>
      </c>
      <c r="C117" s="332">
        <v>46230</v>
      </c>
      <c r="D117" s="333"/>
      <c r="E117" s="334">
        <v>200000000</v>
      </c>
      <c r="F117" s="334">
        <v>225200000</v>
      </c>
      <c r="G117" s="334">
        <v>200000000</v>
      </c>
      <c r="H117" s="335">
        <v>194187515.00999999</v>
      </c>
      <c r="I117" s="335">
        <v>5812484.9900000002</v>
      </c>
      <c r="J117" s="335">
        <v>0</v>
      </c>
      <c r="K117" s="377">
        <v>96.92</v>
      </c>
      <c r="L117" s="335">
        <v>95.47</v>
      </c>
      <c r="M117" s="335">
        <v>97.9</v>
      </c>
      <c r="N117" s="335">
        <v>97.09</v>
      </c>
      <c r="O117" s="353">
        <v>2.2499999999999999E-2</v>
      </c>
      <c r="P117" s="378">
        <v>2.5999999999999999E-2</v>
      </c>
      <c r="Q117" s="337">
        <v>2.58E-2</v>
      </c>
      <c r="R117" s="377">
        <v>0.01</v>
      </c>
    </row>
    <row r="118" spans="1:18" s="204" customFormat="1" ht="15.75" customHeight="1">
      <c r="A118" s="331" t="s">
        <v>151</v>
      </c>
      <c r="B118" s="332">
        <v>42508</v>
      </c>
      <c r="C118" s="332">
        <v>46230</v>
      </c>
      <c r="D118" s="384"/>
      <c r="E118" s="334">
        <v>100000000</v>
      </c>
      <c r="F118" s="334">
        <v>233100000</v>
      </c>
      <c r="G118" s="334">
        <v>100000000</v>
      </c>
      <c r="H118" s="335">
        <v>99371024.980000004</v>
      </c>
      <c r="I118" s="335">
        <v>1318975.01</v>
      </c>
      <c r="J118" s="335">
        <v>0</v>
      </c>
      <c r="K118" s="377">
        <v>97.81</v>
      </c>
      <c r="L118" s="335">
        <v>98.2</v>
      </c>
      <c r="M118" s="335">
        <v>99.3</v>
      </c>
      <c r="N118" s="335">
        <v>98.68</v>
      </c>
      <c r="O118" s="353">
        <v>2.2499999999999999E-2</v>
      </c>
      <c r="P118" s="378">
        <v>2.5100000000000001E-2</v>
      </c>
      <c r="Q118" s="337">
        <v>2.41E-2</v>
      </c>
      <c r="R118" s="377">
        <v>0</v>
      </c>
    </row>
    <row r="119" spans="1:18" s="146" customFormat="1" ht="15.75" customHeight="1">
      <c r="A119" s="388" t="s">
        <v>66</v>
      </c>
      <c r="B119" s="147"/>
      <c r="C119" s="148">
        <v>46593</v>
      </c>
      <c r="D119" s="149">
        <v>3833</v>
      </c>
      <c r="E119" s="150">
        <f>+E120+E121+E122+E123</f>
        <v>350000000</v>
      </c>
      <c r="F119" s="150">
        <f>+F120+F121+F122+F123</f>
        <v>752100000</v>
      </c>
      <c r="G119" s="150">
        <f>+G120+G121+G122+G123</f>
        <v>339500000</v>
      </c>
      <c r="H119" s="151"/>
      <c r="I119" s="151"/>
      <c r="J119" s="151"/>
      <c r="K119" s="143"/>
      <c r="L119" s="151"/>
      <c r="M119" s="151"/>
      <c r="N119" s="151"/>
      <c r="O119" s="152">
        <v>1.95E-2</v>
      </c>
      <c r="P119" s="145"/>
      <c r="Q119" s="153"/>
      <c r="R119" s="143"/>
    </row>
    <row r="120" spans="1:18" s="204" customFormat="1" ht="15.75" customHeight="1">
      <c r="A120" s="331" t="s">
        <v>150</v>
      </c>
      <c r="B120" s="332">
        <v>42760</v>
      </c>
      <c r="C120" s="385">
        <v>46593</v>
      </c>
      <c r="D120" s="384"/>
      <c r="E120" s="334">
        <v>50000000</v>
      </c>
      <c r="F120" s="334">
        <v>211000000</v>
      </c>
      <c r="G120" s="334">
        <v>50000000</v>
      </c>
      <c r="H120" s="335">
        <v>50918765.009999998</v>
      </c>
      <c r="I120" s="335">
        <v>0</v>
      </c>
      <c r="J120" s="335">
        <v>918765.01</v>
      </c>
      <c r="K120" s="377">
        <v>101.12</v>
      </c>
      <c r="L120" s="335">
        <v>101.45</v>
      </c>
      <c r="M120" s="335">
        <v>102.39</v>
      </c>
      <c r="N120" s="335">
        <v>101.84</v>
      </c>
      <c r="O120" s="353">
        <v>1.95E-2</v>
      </c>
      <c r="P120" s="378">
        <v>1.84E-2</v>
      </c>
      <c r="Q120" s="337">
        <v>1.7600000000000001E-2</v>
      </c>
      <c r="R120" s="377">
        <v>0</v>
      </c>
    </row>
    <row r="121" spans="1:18" s="204" customFormat="1" ht="15.75" customHeight="1">
      <c r="A121" s="331" t="s">
        <v>151</v>
      </c>
      <c r="B121" s="332">
        <v>42816</v>
      </c>
      <c r="C121" s="385">
        <v>46593</v>
      </c>
      <c r="D121" s="384"/>
      <c r="E121" s="334">
        <v>100000000</v>
      </c>
      <c r="F121" s="334">
        <v>192250000</v>
      </c>
      <c r="G121" s="334">
        <v>100000000</v>
      </c>
      <c r="H121" s="335">
        <v>101770134.93000001</v>
      </c>
      <c r="I121" s="335">
        <v>0</v>
      </c>
      <c r="J121" s="335">
        <v>1470134.96</v>
      </c>
      <c r="K121" s="377">
        <v>101</v>
      </c>
      <c r="L121" s="335">
        <v>101.14</v>
      </c>
      <c r="M121" s="335">
        <v>102.08</v>
      </c>
      <c r="N121" s="335">
        <v>101.47</v>
      </c>
      <c r="O121" s="353">
        <v>1.95E-2</v>
      </c>
      <c r="P121" s="378">
        <v>1.8499999999999999E-2</v>
      </c>
      <c r="Q121" s="337">
        <v>1.7999999999999999E-2</v>
      </c>
      <c r="R121" s="377">
        <v>0</v>
      </c>
    </row>
    <row r="122" spans="1:18" ht="15.75" customHeight="1">
      <c r="A122" s="40" t="s">
        <v>152</v>
      </c>
      <c r="B122" s="41">
        <v>42872</v>
      </c>
      <c r="C122" s="391">
        <v>46593</v>
      </c>
      <c r="D122" s="392"/>
      <c r="E122" s="43">
        <v>100000000</v>
      </c>
      <c r="F122" s="43">
        <v>147100000</v>
      </c>
      <c r="G122" s="43">
        <v>100000000</v>
      </c>
      <c r="H122" s="44">
        <v>102268300</v>
      </c>
      <c r="I122" s="44">
        <v>0</v>
      </c>
      <c r="J122" s="44">
        <v>1668299.99</v>
      </c>
      <c r="K122" s="141">
        <v>101.36</v>
      </c>
      <c r="L122" s="44">
        <v>101.2</v>
      </c>
      <c r="M122" s="44">
        <v>102.21</v>
      </c>
      <c r="N122" s="44">
        <v>101.67</v>
      </c>
      <c r="O122" s="83">
        <v>1.95E-2</v>
      </c>
      <c r="P122" s="142">
        <v>1.8100000000000002E-2</v>
      </c>
      <c r="Q122" s="46">
        <v>1.78E-2</v>
      </c>
      <c r="R122" s="141">
        <v>0</v>
      </c>
    </row>
    <row r="123" spans="1:18" ht="15.75" customHeight="1">
      <c r="A123" s="40" t="s">
        <v>153</v>
      </c>
      <c r="B123" s="47">
        <v>42935</v>
      </c>
      <c r="C123" s="47">
        <v>46593</v>
      </c>
      <c r="D123" s="392"/>
      <c r="E123" s="43">
        <v>100000000</v>
      </c>
      <c r="F123" s="43">
        <v>201750000</v>
      </c>
      <c r="G123" s="43">
        <v>89500000</v>
      </c>
      <c r="H123" s="44">
        <f>92184974.94+832350</f>
        <v>93017324.939999998</v>
      </c>
      <c r="I123" s="44">
        <v>0</v>
      </c>
      <c r="J123" s="44">
        <v>2684974.94</v>
      </c>
      <c r="K123" s="141">
        <v>101.67</v>
      </c>
      <c r="L123" s="44">
        <v>102.76</v>
      </c>
      <c r="M123" s="44">
        <v>103.23</v>
      </c>
      <c r="N123" s="44">
        <v>103</v>
      </c>
      <c r="O123" s="83">
        <v>1.95E-2</v>
      </c>
      <c r="P123" s="142">
        <v>1.77E-2</v>
      </c>
      <c r="Q123" s="46">
        <v>1.6299999999999999E-2</v>
      </c>
      <c r="R123" s="141">
        <v>0</v>
      </c>
    </row>
    <row r="124" spans="1:18" ht="13.5" customHeight="1">
      <c r="A124" s="154" t="s">
        <v>171</v>
      </c>
      <c r="B124" s="155"/>
      <c r="C124" s="155"/>
      <c r="D124" s="156"/>
      <c r="E124" s="55">
        <f>+E72+E82+E90+E97+E106+E114+E116+E119</f>
        <v>2400000000</v>
      </c>
      <c r="F124" s="55">
        <f>+F72+F82+F90+F97+F106+F114+F116+F119</f>
        <v>5743949400</v>
      </c>
      <c r="G124" s="55">
        <f>+G72+G82+G90+G97+G106+G114+G116+G119</f>
        <v>2360510000</v>
      </c>
      <c r="H124" s="55">
        <f>SUM(H72:H123)</f>
        <v>2402673788.2800002</v>
      </c>
      <c r="I124" s="55">
        <f>SUM(I72:I123)</f>
        <v>38649493.029999994</v>
      </c>
      <c r="J124" s="55">
        <f>SUM(J72:J123)</f>
        <v>62491859.259999998</v>
      </c>
      <c r="K124" s="56"/>
      <c r="L124" s="56"/>
      <c r="M124" s="56"/>
      <c r="N124" s="56"/>
      <c r="O124" s="57"/>
      <c r="P124" s="57"/>
      <c r="Q124" s="57"/>
      <c r="R124" s="58"/>
    </row>
    <row r="125" spans="1:18" ht="14.25" customHeight="1">
      <c r="A125" s="88" t="s">
        <v>172</v>
      </c>
      <c r="B125" s="89"/>
      <c r="C125" s="89"/>
      <c r="D125" s="89"/>
      <c r="E125" s="157">
        <f t="shared" ref="E125:J125" si="4">SUM(E48+E63+E124)</f>
        <v>3145000000</v>
      </c>
      <c r="F125" s="157">
        <f t="shared" si="4"/>
        <v>7314890852</v>
      </c>
      <c r="G125" s="157">
        <f t="shared" si="4"/>
        <v>3003010000</v>
      </c>
      <c r="H125" s="157">
        <f t="shared" si="4"/>
        <v>3028146551.46</v>
      </c>
      <c r="I125" s="157">
        <f t="shared" si="4"/>
        <v>64831014.879999995</v>
      </c>
      <c r="J125" s="157">
        <f t="shared" si="4"/>
        <v>69324794.25999999</v>
      </c>
      <c r="K125" s="158"/>
      <c r="L125" s="158"/>
      <c r="M125" s="158"/>
      <c r="N125" s="159"/>
      <c r="O125" s="89"/>
      <c r="P125" s="159"/>
      <c r="Q125" s="89"/>
      <c r="R125" s="160"/>
    </row>
    <row r="126" spans="1:18" ht="12.75" customHeight="1">
      <c r="A126" s="88" t="s">
        <v>173</v>
      </c>
      <c r="B126" s="89"/>
      <c r="C126" s="89"/>
      <c r="D126" s="89"/>
      <c r="E126" s="157">
        <f t="shared" ref="E126:J126" si="5">SUM(+E125+E37)</f>
        <v>4455000000</v>
      </c>
      <c r="F126" s="157">
        <f t="shared" si="5"/>
        <v>9813145852</v>
      </c>
      <c r="G126" s="157">
        <f t="shared" si="5"/>
        <v>4113010000</v>
      </c>
      <c r="H126" s="157">
        <f t="shared" si="5"/>
        <v>4162840283.8800001</v>
      </c>
      <c r="I126" s="157">
        <f t="shared" si="5"/>
        <v>65073374.879999995</v>
      </c>
      <c r="J126" s="157">
        <f t="shared" si="5"/>
        <v>91029886.669999987</v>
      </c>
      <c r="K126" s="161" t="s">
        <v>1</v>
      </c>
      <c r="L126" s="161"/>
      <c r="M126" s="161"/>
      <c r="N126" s="162" t="s">
        <v>1</v>
      </c>
      <c r="O126" s="89"/>
      <c r="P126" s="160"/>
      <c r="Q126" s="163"/>
      <c r="R126" s="160"/>
    </row>
    <row r="127" spans="1:18" s="216" customFormat="1" ht="14.25" customHeight="1">
      <c r="A127" s="292" t="s">
        <v>174</v>
      </c>
      <c r="B127" s="293"/>
      <c r="C127" s="293"/>
      <c r="D127" s="293"/>
      <c r="E127" s="293"/>
      <c r="F127" s="294" t="s">
        <v>1</v>
      </c>
      <c r="G127" s="204"/>
      <c r="H127" s="204"/>
      <c r="I127" s="204"/>
      <c r="J127" s="295"/>
      <c r="K127" s="204"/>
      <c r="L127" s="204"/>
      <c r="M127" s="204"/>
      <c r="N127" s="204"/>
      <c r="O127" s="204"/>
      <c r="P127" s="204"/>
      <c r="Q127" s="204"/>
      <c r="R127" s="204"/>
    </row>
    <row r="128" spans="1:18" s="216" customFormat="1" ht="13.5" customHeight="1">
      <c r="A128" s="292" t="s">
        <v>175</v>
      </c>
      <c r="B128" s="293"/>
      <c r="C128" s="293"/>
      <c r="D128" s="293"/>
      <c r="E128" s="293"/>
      <c r="F128" s="294"/>
      <c r="G128" s="204"/>
      <c r="H128" s="204"/>
      <c r="I128" s="204"/>
      <c r="J128" s="295"/>
      <c r="K128" s="204"/>
      <c r="L128" s="204"/>
      <c r="M128" s="204"/>
      <c r="N128" s="204"/>
      <c r="O128" s="204"/>
      <c r="P128" s="204"/>
      <c r="Q128" s="204"/>
      <c r="R128" s="204"/>
    </row>
    <row r="129" spans="1:18" s="216" customFormat="1" ht="6" customHeight="1">
      <c r="A129" s="292"/>
      <c r="B129" s="293"/>
      <c r="C129" s="293"/>
      <c r="D129" s="293"/>
      <c r="E129" s="293"/>
      <c r="F129" s="294"/>
      <c r="G129" s="204"/>
      <c r="H129" s="204"/>
      <c r="I129" s="204"/>
      <c r="J129" s="295"/>
      <c r="K129" s="204"/>
      <c r="L129" s="204"/>
      <c r="M129" s="204"/>
      <c r="N129" s="204"/>
      <c r="O129" s="204"/>
      <c r="P129" s="204"/>
      <c r="Q129" s="204"/>
      <c r="R129" s="204"/>
    </row>
    <row r="130" spans="1:18" s="204" customFormat="1" ht="12.6" customHeight="1">
      <c r="A130" s="296" t="s">
        <v>162</v>
      </c>
      <c r="B130" s="293"/>
      <c r="C130" s="293"/>
      <c r="D130" s="293"/>
      <c r="E130" s="215"/>
      <c r="F130" s="294"/>
      <c r="J130" s="295"/>
      <c r="P130" s="216"/>
    </row>
    <row r="131" spans="1:18" s="204" customFormat="1" ht="12.6" customHeight="1">
      <c r="A131" s="296" t="s">
        <v>163</v>
      </c>
      <c r="B131" s="293"/>
      <c r="C131" s="293"/>
      <c r="D131" s="293"/>
      <c r="E131" s="215"/>
      <c r="F131" s="294"/>
      <c r="J131" s="295"/>
      <c r="P131" s="216"/>
    </row>
    <row r="132" spans="1:18" s="204" customFormat="1" ht="12.6" customHeight="1">
      <c r="A132" s="296"/>
      <c r="B132" s="293"/>
      <c r="C132" s="293"/>
      <c r="D132" s="293"/>
      <c r="E132" s="215"/>
      <c r="F132" s="294"/>
      <c r="J132" s="295"/>
      <c r="P132" s="216"/>
    </row>
    <row r="133" spans="1:18" s="16" customFormat="1" ht="11.25" customHeight="1">
      <c r="A133" s="418"/>
      <c r="B133" s="418"/>
      <c r="C133" s="418"/>
      <c r="D133" s="418"/>
      <c r="E133" s="418"/>
      <c r="F133" s="418"/>
      <c r="G133" s="418"/>
      <c r="H133" s="418"/>
      <c r="I133" s="418"/>
      <c r="J133" s="418"/>
      <c r="K133" s="418"/>
      <c r="L133" s="418"/>
      <c r="M133" s="418"/>
      <c r="N133" s="418"/>
      <c r="O133" s="418"/>
      <c r="P133" s="418"/>
      <c r="Q133" s="418"/>
      <c r="R133" s="418"/>
    </row>
    <row r="134" spans="1:18" s="16" customFormat="1" ht="11.25" customHeight="1">
      <c r="A134" s="470" t="s">
        <v>176</v>
      </c>
      <c r="B134" s="470"/>
      <c r="C134" s="470"/>
      <c r="D134" s="470"/>
      <c r="E134" s="470"/>
      <c r="F134" s="470"/>
      <c r="G134" s="470"/>
      <c r="H134" s="470"/>
      <c r="I134" s="470"/>
      <c r="J134" s="470"/>
      <c r="K134" s="470"/>
      <c r="L134" s="470"/>
      <c r="M134" s="470"/>
      <c r="N134" s="470"/>
      <c r="O134" s="470"/>
      <c r="P134" s="470"/>
      <c r="Q134" s="470"/>
      <c r="R134" s="470"/>
    </row>
    <row r="135" spans="1:18" s="16" customFormat="1" ht="11.25" customHeight="1">
      <c r="A135" s="470" t="s">
        <v>277</v>
      </c>
      <c r="B135" s="470"/>
      <c r="C135" s="470"/>
      <c r="D135" s="470"/>
      <c r="E135" s="470"/>
      <c r="F135" s="470"/>
      <c r="G135" s="470"/>
      <c r="H135" s="470"/>
      <c r="I135" s="470"/>
      <c r="J135" s="470"/>
      <c r="K135" s="470"/>
      <c r="L135" s="470"/>
      <c r="M135" s="470"/>
      <c r="N135" s="470"/>
      <c r="O135" s="470"/>
      <c r="P135" s="470"/>
      <c r="Q135" s="470"/>
      <c r="R135" s="470"/>
    </row>
    <row r="136" spans="1:18" s="16" customFormat="1" ht="11.25" customHeight="1">
      <c r="A136" s="418"/>
      <c r="B136" s="418"/>
      <c r="C136" s="418"/>
      <c r="D136" s="418"/>
      <c r="E136" s="418"/>
      <c r="F136" s="418"/>
      <c r="G136" s="418"/>
      <c r="H136" s="418"/>
      <c r="I136" s="418"/>
      <c r="J136" s="418"/>
      <c r="K136" s="418"/>
      <c r="L136" s="418"/>
      <c r="M136" s="418"/>
      <c r="N136" s="418"/>
      <c r="O136" s="418"/>
      <c r="P136" s="418"/>
      <c r="Q136" s="418"/>
      <c r="R136" s="418"/>
    </row>
    <row r="137" spans="1:18" s="16" customFormat="1" ht="12.6" customHeight="1">
      <c r="B137" s="297"/>
      <c r="C137" s="297"/>
      <c r="D137" s="298"/>
      <c r="E137" s="299"/>
      <c r="F137" s="300"/>
      <c r="G137" s="299"/>
      <c r="H137" s="299"/>
      <c r="I137" s="299"/>
      <c r="J137" s="301"/>
      <c r="K137" s="300"/>
      <c r="L137" s="300"/>
      <c r="M137" s="302"/>
      <c r="N137" s="302"/>
      <c r="O137" s="302"/>
      <c r="P137" s="302"/>
      <c r="Q137" s="302"/>
      <c r="R137" s="302"/>
    </row>
    <row r="138" spans="1:18" s="16" customFormat="1" ht="12.6" customHeight="1">
      <c r="A138" s="303"/>
      <c r="B138" s="297"/>
      <c r="C138" s="297"/>
      <c r="D138" s="298"/>
      <c r="E138" s="299"/>
      <c r="F138" s="300"/>
      <c r="G138" s="299"/>
      <c r="H138" s="299"/>
      <c r="I138" s="299"/>
      <c r="J138" s="301"/>
      <c r="K138" s="300"/>
      <c r="L138" s="300"/>
      <c r="M138" s="302"/>
      <c r="N138" s="302"/>
      <c r="O138" s="302"/>
      <c r="P138" s="302"/>
      <c r="Q138" s="302"/>
      <c r="R138" s="302"/>
    </row>
    <row r="139" spans="1:18" s="16" customFormat="1" ht="12.6" customHeight="1">
      <c r="A139" s="304" t="s">
        <v>177</v>
      </c>
      <c r="B139" s="417"/>
      <c r="C139" s="305"/>
      <c r="D139" s="305"/>
      <c r="E139" s="305"/>
      <c r="F139" s="306"/>
      <c r="G139" s="307"/>
      <c r="H139" s="307"/>
      <c r="I139" s="308"/>
      <c r="J139" s="309"/>
      <c r="K139" s="305"/>
      <c r="L139" s="305"/>
      <c r="M139" s="305"/>
      <c r="Q139" s="310"/>
    </row>
    <row r="140" spans="1:18" ht="12.75" customHeight="1">
      <c r="A140" s="218"/>
      <c r="B140" s="219" t="s">
        <v>109</v>
      </c>
      <c r="C140" s="218"/>
      <c r="D140" s="220"/>
      <c r="E140" s="221" t="s">
        <v>178</v>
      </c>
      <c r="F140" s="222"/>
      <c r="G140" s="222"/>
      <c r="H140" s="223"/>
      <c r="I140" s="224"/>
      <c r="J140" s="225"/>
      <c r="K140" s="226" t="s">
        <v>179</v>
      </c>
      <c r="L140" s="222"/>
      <c r="M140" s="222"/>
      <c r="N140" s="227"/>
      <c r="O140" s="228"/>
      <c r="P140" s="221" t="s">
        <v>180</v>
      </c>
      <c r="Q140" s="229"/>
      <c r="R140" s="218" t="s">
        <v>181</v>
      </c>
    </row>
    <row r="141" spans="1:18" ht="9" customHeight="1">
      <c r="A141" s="230" t="s">
        <v>125</v>
      </c>
      <c r="B141" s="231"/>
      <c r="C141" s="232" t="s">
        <v>127</v>
      </c>
      <c r="D141" s="231" t="s">
        <v>128</v>
      </c>
      <c r="E141" s="233"/>
      <c r="F141" s="220"/>
      <c r="G141" s="218"/>
      <c r="H141" s="234"/>
      <c r="I141" s="235"/>
      <c r="J141" s="236"/>
      <c r="K141" s="237"/>
      <c r="L141" s="218" t="s">
        <v>120</v>
      </c>
      <c r="M141" s="220" t="s">
        <v>121</v>
      </c>
      <c r="N141" s="218" t="s">
        <v>122</v>
      </c>
      <c r="O141" s="238"/>
      <c r="P141" s="239" t="s">
        <v>182</v>
      </c>
      <c r="Q141" s="240"/>
      <c r="R141" s="230" t="s">
        <v>183</v>
      </c>
    </row>
    <row r="142" spans="1:18" ht="12" customHeight="1">
      <c r="A142" s="232" t="s">
        <v>98</v>
      </c>
      <c r="B142" s="231" t="s">
        <v>126</v>
      </c>
      <c r="C142" s="232" t="s">
        <v>141</v>
      </c>
      <c r="D142" s="231" t="s">
        <v>184</v>
      </c>
      <c r="E142" s="241"/>
      <c r="F142" s="242" t="s">
        <v>185</v>
      </c>
      <c r="G142" s="230"/>
      <c r="H142" s="234" t="s">
        <v>186</v>
      </c>
      <c r="I142" s="243"/>
      <c r="J142" s="236"/>
      <c r="K142" s="244" t="s">
        <v>187</v>
      </c>
      <c r="L142" s="230" t="s">
        <v>135</v>
      </c>
      <c r="M142" s="242" t="s">
        <v>136</v>
      </c>
      <c r="N142" s="230" t="s">
        <v>136</v>
      </c>
      <c r="O142" s="245" t="s">
        <v>123</v>
      </c>
      <c r="P142" s="218" t="s">
        <v>138</v>
      </c>
      <c r="Q142" s="246" t="s">
        <v>138</v>
      </c>
      <c r="R142" s="247" t="s">
        <v>188</v>
      </c>
    </row>
    <row r="143" spans="1:18" ht="12" customHeight="1">
      <c r="A143" s="232"/>
      <c r="B143" s="248" t="s">
        <v>140</v>
      </c>
      <c r="C143" s="232"/>
      <c r="D143" s="231" t="s">
        <v>189</v>
      </c>
      <c r="E143" s="241" t="s">
        <v>190</v>
      </c>
      <c r="F143" s="242" t="s">
        <v>191</v>
      </c>
      <c r="G143" s="230" t="s">
        <v>115</v>
      </c>
      <c r="H143" s="234" t="s">
        <v>192</v>
      </c>
      <c r="I143" s="420" t="s">
        <v>193</v>
      </c>
      <c r="J143" s="234" t="s">
        <v>118</v>
      </c>
      <c r="K143" s="249" t="s">
        <v>194</v>
      </c>
      <c r="L143" s="230" t="s">
        <v>138</v>
      </c>
      <c r="M143" s="242" t="s">
        <v>145</v>
      </c>
      <c r="N143" s="230" t="s">
        <v>145</v>
      </c>
      <c r="O143" s="245" t="s">
        <v>137</v>
      </c>
      <c r="P143" s="230" t="s">
        <v>195</v>
      </c>
      <c r="Q143" s="247" t="s">
        <v>131</v>
      </c>
      <c r="R143" s="247" t="s">
        <v>147</v>
      </c>
    </row>
    <row r="144" spans="1:18" ht="12.6" customHeight="1">
      <c r="A144" s="232"/>
      <c r="B144" s="231"/>
      <c r="C144" s="232"/>
      <c r="D144" s="250"/>
      <c r="E144" s="251" t="s">
        <v>129</v>
      </c>
      <c r="F144" s="242" t="s">
        <v>196</v>
      </c>
      <c r="G144" s="230" t="s">
        <v>131</v>
      </c>
      <c r="H144" s="234" t="s">
        <v>197</v>
      </c>
      <c r="I144" s="235" t="s">
        <v>197</v>
      </c>
      <c r="J144" s="252" t="s">
        <v>197</v>
      </c>
      <c r="K144" s="249" t="s">
        <v>145</v>
      </c>
      <c r="L144" s="230" t="s">
        <v>131</v>
      </c>
      <c r="M144" s="242" t="s">
        <v>131</v>
      </c>
      <c r="N144" s="230" t="s">
        <v>131</v>
      </c>
      <c r="O144" s="245" t="s">
        <v>146</v>
      </c>
      <c r="P144" s="230" t="s">
        <v>198</v>
      </c>
      <c r="Q144" s="247"/>
      <c r="R144" s="247" t="s">
        <v>149</v>
      </c>
    </row>
    <row r="145" spans="1:18" ht="12.6" customHeight="1">
      <c r="A145" s="232"/>
      <c r="B145" s="231"/>
      <c r="C145" s="232"/>
      <c r="D145" s="250"/>
      <c r="E145" s="251" t="s">
        <v>143</v>
      </c>
      <c r="F145" s="242" t="s">
        <v>148</v>
      </c>
      <c r="G145" s="230"/>
      <c r="H145" s="234"/>
      <c r="I145" s="235"/>
      <c r="J145" s="252"/>
      <c r="K145" s="249" t="s">
        <v>195</v>
      </c>
      <c r="L145" s="230"/>
      <c r="M145" s="242"/>
      <c r="N145" s="230"/>
      <c r="O145" s="245" t="s">
        <v>72</v>
      </c>
      <c r="P145" s="230"/>
      <c r="Q145" s="253"/>
      <c r="R145" s="247" t="s">
        <v>72</v>
      </c>
    </row>
    <row r="146" spans="1:18" ht="12.6" customHeight="1">
      <c r="A146" s="254"/>
      <c r="B146" s="255"/>
      <c r="C146" s="254"/>
      <c r="D146" s="256"/>
      <c r="E146" s="257"/>
      <c r="F146" s="242"/>
      <c r="G146" s="258"/>
      <c r="H146" s="259"/>
      <c r="I146" s="260"/>
      <c r="J146" s="261"/>
      <c r="K146" s="262" t="s">
        <v>198</v>
      </c>
      <c r="L146" s="258"/>
      <c r="M146" s="263"/>
      <c r="N146" s="258"/>
      <c r="O146" s="264"/>
      <c r="P146" s="258"/>
      <c r="Q146" s="265"/>
      <c r="R146" s="266"/>
    </row>
    <row r="147" spans="1:18" ht="12.6" customHeight="1">
      <c r="A147" s="387" t="s">
        <v>67</v>
      </c>
      <c r="B147" s="164"/>
      <c r="C147" s="31">
        <v>43483</v>
      </c>
      <c r="D147" s="70">
        <v>2557</v>
      </c>
      <c r="E147" s="33">
        <f>E148+E149+E150+E151+E152</f>
        <v>160000000</v>
      </c>
      <c r="F147" s="33">
        <f>F148+F149+F150+F151+F152</f>
        <v>478207500</v>
      </c>
      <c r="G147" s="33">
        <f>G148+G149+G150+G151+G152</f>
        <v>125000000</v>
      </c>
      <c r="H147" s="165"/>
      <c r="I147" s="120"/>
      <c r="J147" s="166"/>
      <c r="K147" s="119"/>
      <c r="L147" s="165"/>
      <c r="M147" s="119"/>
      <c r="N147" s="165"/>
      <c r="O147" s="109">
        <v>4.4999999999999998E-2</v>
      </c>
      <c r="P147" s="165"/>
      <c r="Q147" s="119"/>
      <c r="R147" s="119"/>
    </row>
    <row r="148" spans="1:18" ht="12.6" customHeight="1">
      <c r="A148" s="40" t="s">
        <v>150</v>
      </c>
      <c r="B148" s="111">
        <v>40926</v>
      </c>
      <c r="C148" s="41">
        <v>43483</v>
      </c>
      <c r="D148" s="112"/>
      <c r="E148" s="43">
        <v>35000000</v>
      </c>
      <c r="F148" s="113">
        <v>119600000</v>
      </c>
      <c r="G148" s="43">
        <v>35000000</v>
      </c>
      <c r="H148" s="73">
        <v>35198894.979999997</v>
      </c>
      <c r="I148" s="43">
        <v>8450</v>
      </c>
      <c r="J148" s="73">
        <v>207344.98</v>
      </c>
      <c r="K148" s="44">
        <v>99.56</v>
      </c>
      <c r="L148" s="74">
        <v>99.76</v>
      </c>
      <c r="M148" s="44">
        <v>101.39</v>
      </c>
      <c r="N148" s="74">
        <v>100.57</v>
      </c>
      <c r="O148" s="83">
        <v>4.4999999999999998E-2</v>
      </c>
      <c r="P148" s="75">
        <v>4.6199999999999998E-2</v>
      </c>
      <c r="Q148" s="46">
        <v>4.4499999999999998E-2</v>
      </c>
      <c r="R148" s="43">
        <v>0.22</v>
      </c>
    </row>
    <row r="149" spans="1:18" ht="12.6" customHeight="1">
      <c r="A149" s="40" t="s">
        <v>151</v>
      </c>
      <c r="B149" s="111">
        <v>40975</v>
      </c>
      <c r="C149" s="41">
        <v>43483</v>
      </c>
      <c r="D149" s="112"/>
      <c r="E149" s="43">
        <v>30000000</v>
      </c>
      <c r="F149" s="113">
        <v>100400000</v>
      </c>
      <c r="G149" s="43">
        <v>30000000</v>
      </c>
      <c r="H149" s="73">
        <v>30764850</v>
      </c>
      <c r="I149" s="43">
        <v>0</v>
      </c>
      <c r="J149" s="73">
        <v>584849.99</v>
      </c>
      <c r="K149" s="44">
        <v>101.3</v>
      </c>
      <c r="L149" s="74">
        <v>101.77</v>
      </c>
      <c r="M149" s="44">
        <v>102.24</v>
      </c>
      <c r="N149" s="74">
        <v>101.95</v>
      </c>
      <c r="O149" s="83">
        <v>4.4999999999999998E-2</v>
      </c>
      <c r="P149" s="75">
        <v>4.3200000000000002E-2</v>
      </c>
      <c r="Q149" s="46">
        <v>4.2099999999999999E-2</v>
      </c>
      <c r="R149" s="43">
        <v>0.15</v>
      </c>
    </row>
    <row r="150" spans="1:18" ht="12.6" customHeight="1">
      <c r="A150" s="40" t="s">
        <v>152</v>
      </c>
      <c r="B150" s="41">
        <v>41164</v>
      </c>
      <c r="C150" s="41">
        <v>43483</v>
      </c>
      <c r="D150" s="42"/>
      <c r="E150" s="43">
        <v>30000000</v>
      </c>
      <c r="F150" s="110">
        <v>110465000</v>
      </c>
      <c r="G150" s="43">
        <v>30000000</v>
      </c>
      <c r="H150" s="43">
        <v>32985470.010000002</v>
      </c>
      <c r="I150" s="43">
        <v>0</v>
      </c>
      <c r="J150" s="43">
        <v>2778470.01</v>
      </c>
      <c r="K150" s="44">
        <v>108.29</v>
      </c>
      <c r="L150" s="44">
        <v>109.09</v>
      </c>
      <c r="M150" s="44">
        <v>109.63</v>
      </c>
      <c r="N150" s="44">
        <v>109.26</v>
      </c>
      <c r="O150" s="83">
        <v>4.4999999999999998E-2</v>
      </c>
      <c r="P150" s="46">
        <v>3.0800000000000001E-2</v>
      </c>
      <c r="Q150" s="46">
        <v>2.9100000000000001E-2</v>
      </c>
      <c r="R150" s="43">
        <v>0.04</v>
      </c>
    </row>
    <row r="151" spans="1:18" ht="12.6" customHeight="1">
      <c r="A151" s="40" t="s">
        <v>153</v>
      </c>
      <c r="B151" s="41">
        <v>41227</v>
      </c>
      <c r="C151" s="41">
        <v>43483</v>
      </c>
      <c r="D151" s="42"/>
      <c r="E151" s="43">
        <v>30000000</v>
      </c>
      <c r="F151" s="110">
        <v>57600000</v>
      </c>
      <c r="G151" s="43">
        <v>30000000</v>
      </c>
      <c r="H151" s="43">
        <v>33829195</v>
      </c>
      <c r="I151" s="43">
        <v>0</v>
      </c>
      <c r="J151" s="43">
        <v>3391195</v>
      </c>
      <c r="K151" s="44">
        <v>110.79</v>
      </c>
      <c r="L151" s="44">
        <v>110.77</v>
      </c>
      <c r="M151" s="44">
        <v>112.3</v>
      </c>
      <c r="N151" s="44">
        <v>111.3</v>
      </c>
      <c r="O151" s="83">
        <v>4.4999999999999998E-2</v>
      </c>
      <c r="P151" s="46">
        <v>2.6100000000000002E-2</v>
      </c>
      <c r="Q151" s="46">
        <v>2.53E-2</v>
      </c>
      <c r="R151" s="43">
        <v>0.04</v>
      </c>
    </row>
    <row r="152" spans="1:18" ht="21.75" customHeight="1">
      <c r="A152" s="40" t="s">
        <v>270</v>
      </c>
      <c r="B152" s="47">
        <v>41255</v>
      </c>
      <c r="C152" s="41">
        <v>43483</v>
      </c>
      <c r="D152" s="48"/>
      <c r="E152" s="50">
        <v>35000000</v>
      </c>
      <c r="F152" s="114">
        <v>90142500</v>
      </c>
      <c r="G152" s="43">
        <v>0</v>
      </c>
      <c r="H152" s="28" t="s">
        <v>52</v>
      </c>
      <c r="I152" s="28" t="s">
        <v>52</v>
      </c>
      <c r="J152" s="28" t="s">
        <v>52</v>
      </c>
      <c r="K152" s="49">
        <v>109.01</v>
      </c>
      <c r="L152" s="28" t="s">
        <v>52</v>
      </c>
      <c r="M152" s="28" t="s">
        <v>52</v>
      </c>
      <c r="N152" s="28" t="s">
        <v>52</v>
      </c>
      <c r="O152" s="83">
        <v>4.4999999999999998E-2</v>
      </c>
      <c r="P152" s="51">
        <v>2.9000000000000001E-2</v>
      </c>
      <c r="Q152" s="46" t="s">
        <v>52</v>
      </c>
      <c r="R152" s="50">
        <v>0.03</v>
      </c>
    </row>
    <row r="153" spans="1:18" ht="14.25" customHeight="1">
      <c r="A153" s="387" t="s">
        <v>68</v>
      </c>
      <c r="B153" s="164"/>
      <c r="C153" s="31">
        <v>43846</v>
      </c>
      <c r="D153" s="167">
        <v>2556</v>
      </c>
      <c r="E153" s="33">
        <f>E154+E155+E156+E157+E158+E159+E160+E161</f>
        <v>165000000</v>
      </c>
      <c r="F153" s="33">
        <f>F154+F155+F156+F157+F158+F159+F160+F161</f>
        <v>478946000</v>
      </c>
      <c r="G153" s="33">
        <f>G154+G155+G156+G157+G158+G159+G160+G161</f>
        <v>165000000</v>
      </c>
      <c r="H153" s="165"/>
      <c r="I153" s="120"/>
      <c r="J153" s="168"/>
      <c r="K153" s="119"/>
      <c r="L153" s="165"/>
      <c r="M153" s="119"/>
      <c r="N153" s="165"/>
      <c r="O153" s="109">
        <v>3.5000000000000003E-2</v>
      </c>
      <c r="P153" s="165"/>
      <c r="Q153" s="119"/>
      <c r="R153" s="119"/>
    </row>
    <row r="154" spans="1:18" ht="15" customHeight="1">
      <c r="A154" s="40" t="s">
        <v>150</v>
      </c>
      <c r="B154" s="41">
        <v>41290</v>
      </c>
      <c r="C154" s="41">
        <v>43846</v>
      </c>
      <c r="D154" s="42"/>
      <c r="E154" s="43">
        <v>20000000</v>
      </c>
      <c r="F154" s="110">
        <v>98056000</v>
      </c>
      <c r="G154" s="43">
        <v>20000000</v>
      </c>
      <c r="H154" s="43">
        <v>21244459.969999999</v>
      </c>
      <c r="I154" s="43">
        <v>0</v>
      </c>
      <c r="J154" s="43">
        <v>1244459.97</v>
      </c>
      <c r="K154" s="45">
        <v>105.44</v>
      </c>
      <c r="L154" s="45">
        <v>106.07</v>
      </c>
      <c r="M154" s="45">
        <v>106.66</v>
      </c>
      <c r="N154" s="45">
        <v>106.22</v>
      </c>
      <c r="O154" s="83">
        <v>3.5000000000000003E-2</v>
      </c>
      <c r="P154" s="46">
        <v>2.6599999999999999E-2</v>
      </c>
      <c r="Q154" s="46">
        <v>2.5399999999999999E-2</v>
      </c>
      <c r="R154" s="43">
        <v>0.03</v>
      </c>
    </row>
    <row r="155" spans="1:18" ht="15" customHeight="1">
      <c r="A155" s="40" t="s">
        <v>151</v>
      </c>
      <c r="B155" s="41">
        <v>41318</v>
      </c>
      <c r="C155" s="41">
        <v>43846</v>
      </c>
      <c r="D155" s="42"/>
      <c r="E155" s="43">
        <v>20000000</v>
      </c>
      <c r="F155" s="110">
        <v>58090000</v>
      </c>
      <c r="G155" s="43">
        <v>20000000</v>
      </c>
      <c r="H155" s="43">
        <v>21445961</v>
      </c>
      <c r="I155" s="43">
        <v>0</v>
      </c>
      <c r="J155" s="43">
        <v>1391961</v>
      </c>
      <c r="K155" s="45">
        <v>106.28</v>
      </c>
      <c r="L155" s="45">
        <v>106.51</v>
      </c>
      <c r="M155" s="45">
        <v>107.72</v>
      </c>
      <c r="N155" s="45">
        <v>106.96</v>
      </c>
      <c r="O155" s="83">
        <v>3.5000000000000003E-2</v>
      </c>
      <c r="P155" s="46">
        <v>2.52E-2</v>
      </c>
      <c r="Q155" s="46">
        <v>2.4199999999999999E-2</v>
      </c>
      <c r="R155" s="43">
        <v>0.01</v>
      </c>
    </row>
    <row r="156" spans="1:18" ht="14.25" customHeight="1">
      <c r="A156" s="40" t="s">
        <v>152</v>
      </c>
      <c r="B156" s="41">
        <v>41353</v>
      </c>
      <c r="C156" s="41">
        <v>43846</v>
      </c>
      <c r="D156" s="42"/>
      <c r="E156" s="43">
        <v>20000000</v>
      </c>
      <c r="F156" s="110">
        <v>59180000</v>
      </c>
      <c r="G156" s="43">
        <v>20000000</v>
      </c>
      <c r="H156" s="43">
        <v>20983809.5</v>
      </c>
      <c r="I156" s="43">
        <v>0</v>
      </c>
      <c r="J156" s="43">
        <v>863809.5</v>
      </c>
      <c r="K156" s="45">
        <v>103.37</v>
      </c>
      <c r="L156" s="45">
        <v>104.01</v>
      </c>
      <c r="M156" s="45">
        <v>104.83</v>
      </c>
      <c r="N156" s="45">
        <v>104.32</v>
      </c>
      <c r="O156" s="83">
        <v>3.5000000000000003E-2</v>
      </c>
      <c r="P156" s="46">
        <v>2.9700000000000001E-2</v>
      </c>
      <c r="Q156" s="46">
        <v>2.8199999999999999E-2</v>
      </c>
      <c r="R156" s="43">
        <v>0.01</v>
      </c>
    </row>
    <row r="157" spans="1:18" ht="14.25" customHeight="1">
      <c r="A157" s="40" t="s">
        <v>153</v>
      </c>
      <c r="B157" s="41">
        <v>41409</v>
      </c>
      <c r="C157" s="41">
        <v>43846</v>
      </c>
      <c r="D157" s="42"/>
      <c r="E157" s="43">
        <v>20000000</v>
      </c>
      <c r="F157" s="110">
        <v>56680000</v>
      </c>
      <c r="G157" s="43">
        <v>20000000</v>
      </c>
      <c r="H157" s="43">
        <v>21535620</v>
      </c>
      <c r="I157" s="43">
        <v>0</v>
      </c>
      <c r="J157" s="43">
        <v>1307620</v>
      </c>
      <c r="K157" s="45">
        <v>106.04</v>
      </c>
      <c r="L157" s="45">
        <v>106.36</v>
      </c>
      <c r="M157" s="45">
        <v>106.82</v>
      </c>
      <c r="N157" s="45">
        <v>106.54</v>
      </c>
      <c r="O157" s="83">
        <v>3.5000000000000003E-2</v>
      </c>
      <c r="P157" s="46">
        <v>2.53E-2</v>
      </c>
      <c r="Q157" s="46">
        <v>2.4500000000000001E-2</v>
      </c>
      <c r="R157" s="43">
        <v>0.02</v>
      </c>
    </row>
    <row r="158" spans="1:18" ht="14.25" customHeight="1">
      <c r="A158" s="40" t="s">
        <v>154</v>
      </c>
      <c r="B158" s="41">
        <v>41444</v>
      </c>
      <c r="C158" s="41">
        <v>43846</v>
      </c>
      <c r="D158" s="42"/>
      <c r="E158" s="43">
        <v>20000000</v>
      </c>
      <c r="F158" s="110">
        <v>33970000</v>
      </c>
      <c r="G158" s="43">
        <v>20000000</v>
      </c>
      <c r="H158" s="43">
        <v>21130316</v>
      </c>
      <c r="I158" s="43">
        <v>0</v>
      </c>
      <c r="J158" s="43">
        <v>834316</v>
      </c>
      <c r="K158" s="45">
        <v>103.84</v>
      </c>
      <c r="L158" s="45">
        <v>103.87</v>
      </c>
      <c r="M158" s="45">
        <v>104.6</v>
      </c>
      <c r="N158" s="45">
        <v>104.17</v>
      </c>
      <c r="O158" s="83">
        <v>3.5000000000000003E-2</v>
      </c>
      <c r="P158" s="46">
        <v>2.8799999999999999E-2</v>
      </c>
      <c r="Q158" s="46">
        <v>2.8199999999999999E-2</v>
      </c>
      <c r="R158" s="43">
        <v>0.01</v>
      </c>
    </row>
    <row r="159" spans="1:18" ht="14.25" customHeight="1">
      <c r="A159" s="76" t="s">
        <v>157</v>
      </c>
      <c r="B159" s="41">
        <v>41549</v>
      </c>
      <c r="C159" s="41">
        <v>43846</v>
      </c>
      <c r="D159" s="42"/>
      <c r="E159" s="43">
        <v>20000000</v>
      </c>
      <c r="F159" s="110">
        <v>55640000</v>
      </c>
      <c r="G159" s="43">
        <v>20000000</v>
      </c>
      <c r="H159" s="43">
        <v>20688562</v>
      </c>
      <c r="I159" s="43">
        <v>0</v>
      </c>
      <c r="J159" s="43">
        <v>538562</v>
      </c>
      <c r="K159" s="45">
        <v>102.27</v>
      </c>
      <c r="L159" s="45">
        <v>102.56</v>
      </c>
      <c r="M159" s="45">
        <v>103</v>
      </c>
      <c r="N159" s="45">
        <v>102.69</v>
      </c>
      <c r="O159" s="83">
        <v>3.5000000000000003E-2</v>
      </c>
      <c r="P159" s="46">
        <v>3.1199999999999999E-2</v>
      </c>
      <c r="Q159" s="46">
        <v>3.0499999999999999E-2</v>
      </c>
      <c r="R159" s="43">
        <v>0.03</v>
      </c>
    </row>
    <row r="160" spans="1:18" ht="14.25" customHeight="1">
      <c r="A160" s="76" t="s">
        <v>158</v>
      </c>
      <c r="B160" s="41">
        <v>41591</v>
      </c>
      <c r="C160" s="41">
        <v>43846</v>
      </c>
      <c r="D160" s="42"/>
      <c r="E160" s="43">
        <v>25000000</v>
      </c>
      <c r="F160" s="110">
        <v>65540000</v>
      </c>
      <c r="G160" s="43">
        <v>25000000</v>
      </c>
      <c r="H160" s="43">
        <v>26190309.989999998</v>
      </c>
      <c r="I160" s="43">
        <v>0</v>
      </c>
      <c r="J160" s="43">
        <v>902810</v>
      </c>
      <c r="K160" s="45">
        <v>103.13</v>
      </c>
      <c r="L160" s="45">
        <v>103.51</v>
      </c>
      <c r="M160" s="45">
        <v>103.83</v>
      </c>
      <c r="N160" s="45">
        <v>103.61</v>
      </c>
      <c r="O160" s="83">
        <v>3.5000000000000003E-2</v>
      </c>
      <c r="P160" s="46">
        <v>2.9600000000000001E-2</v>
      </c>
      <c r="Q160" s="46">
        <v>2.8799999999999999E-2</v>
      </c>
      <c r="R160" s="43">
        <v>0.02</v>
      </c>
    </row>
    <row r="161" spans="1:18" ht="14.25" customHeight="1">
      <c r="A161" s="107" t="s">
        <v>164</v>
      </c>
      <c r="B161" s="47">
        <v>41619</v>
      </c>
      <c r="C161" s="47">
        <v>43846</v>
      </c>
      <c r="D161" s="48"/>
      <c r="E161" s="50">
        <v>20000000</v>
      </c>
      <c r="F161" s="114">
        <v>51790000</v>
      </c>
      <c r="G161" s="50">
        <v>20000000</v>
      </c>
      <c r="H161" s="50">
        <v>21074260</v>
      </c>
      <c r="I161" s="50">
        <v>0</v>
      </c>
      <c r="J161" s="50">
        <v>790260</v>
      </c>
      <c r="K161" s="49">
        <v>103.56</v>
      </c>
      <c r="L161" s="49">
        <v>103.9</v>
      </c>
      <c r="M161" s="49">
        <v>104.01</v>
      </c>
      <c r="N161" s="49">
        <v>103.95</v>
      </c>
      <c r="O161" s="84">
        <v>3.5000000000000003E-2</v>
      </c>
      <c r="P161" s="51">
        <v>2.8799999999999999E-2</v>
      </c>
      <c r="Q161" s="51">
        <v>2.81E-2</v>
      </c>
      <c r="R161" s="50">
        <v>0.02</v>
      </c>
    </row>
    <row r="162" spans="1:18" ht="14.25" customHeight="1">
      <c r="A162" s="387" t="s">
        <v>69</v>
      </c>
      <c r="B162" s="164"/>
      <c r="C162" s="31">
        <v>44239</v>
      </c>
      <c r="D162" s="167">
        <v>2557</v>
      </c>
      <c r="E162" s="33">
        <f>E163+E164+E165+E166+E167</f>
        <v>145000000</v>
      </c>
      <c r="F162" s="33">
        <f>F163+F164+F165+F166+F167</f>
        <v>411270000</v>
      </c>
      <c r="G162" s="33">
        <f>G163+G164+G165+G166+G167</f>
        <v>145000000</v>
      </c>
      <c r="H162" s="165"/>
      <c r="I162" s="120"/>
      <c r="J162" s="168"/>
      <c r="K162" s="119"/>
      <c r="L162" s="165"/>
      <c r="M162" s="119"/>
      <c r="N162" s="165"/>
      <c r="O162" s="109">
        <v>0.03</v>
      </c>
      <c r="P162" s="165"/>
      <c r="Q162" s="119"/>
      <c r="R162" s="119"/>
    </row>
    <row r="163" spans="1:18" ht="14.25" customHeight="1">
      <c r="A163" s="40" t="s">
        <v>150</v>
      </c>
      <c r="B163" s="41">
        <v>41682</v>
      </c>
      <c r="C163" s="41">
        <v>44239</v>
      </c>
      <c r="D163" s="42"/>
      <c r="E163" s="43">
        <v>25000000</v>
      </c>
      <c r="F163" s="110">
        <v>66350000</v>
      </c>
      <c r="G163" s="43">
        <v>25000000</v>
      </c>
      <c r="H163" s="43">
        <v>25092055</v>
      </c>
      <c r="I163" s="43">
        <v>0</v>
      </c>
      <c r="J163" s="43">
        <v>92055</v>
      </c>
      <c r="K163" s="44">
        <v>99.96</v>
      </c>
      <c r="L163" s="44">
        <v>100.21</v>
      </c>
      <c r="M163" s="44">
        <v>100.63</v>
      </c>
      <c r="N163" s="44">
        <v>100.37</v>
      </c>
      <c r="O163" s="83">
        <v>0.03</v>
      </c>
      <c r="P163" s="46">
        <v>3.0300000000000001E-2</v>
      </c>
      <c r="Q163" s="46">
        <v>2.9700000000000001E-2</v>
      </c>
      <c r="R163" s="43">
        <v>0.04</v>
      </c>
    </row>
    <row r="164" spans="1:18" ht="14.25" customHeight="1">
      <c r="A164" s="40" t="s">
        <v>151</v>
      </c>
      <c r="B164" s="41">
        <v>41759</v>
      </c>
      <c r="C164" s="41">
        <v>44239</v>
      </c>
      <c r="D164" s="42"/>
      <c r="E164" s="43">
        <v>25000000</v>
      </c>
      <c r="F164" s="110">
        <v>63830000</v>
      </c>
      <c r="G164" s="43">
        <v>25000000</v>
      </c>
      <c r="H164" s="43">
        <v>25929935.02</v>
      </c>
      <c r="I164" s="43">
        <v>0</v>
      </c>
      <c r="J164" s="43">
        <v>772435.01</v>
      </c>
      <c r="K164" s="44">
        <v>102.66</v>
      </c>
      <c r="L164" s="44">
        <v>102.97</v>
      </c>
      <c r="M164" s="44">
        <v>103.31</v>
      </c>
      <c r="N164" s="44">
        <v>103.09</v>
      </c>
      <c r="O164" s="83">
        <v>0.03</v>
      </c>
      <c r="P164" s="46">
        <v>2.5899999999999999E-2</v>
      </c>
      <c r="Q164" s="46">
        <v>2.52E-2</v>
      </c>
      <c r="R164" s="43">
        <v>0.04</v>
      </c>
    </row>
    <row r="165" spans="1:18" ht="14.25" customHeight="1">
      <c r="A165" s="40" t="s">
        <v>152</v>
      </c>
      <c r="B165" s="41">
        <v>41787</v>
      </c>
      <c r="C165" s="41">
        <v>44239</v>
      </c>
      <c r="D165" s="42"/>
      <c r="E165" s="43">
        <v>25000000</v>
      </c>
      <c r="F165" s="110">
        <v>77175000</v>
      </c>
      <c r="G165" s="43">
        <v>25000000</v>
      </c>
      <c r="H165" s="43">
        <v>26384830.02</v>
      </c>
      <c r="I165" s="43">
        <v>0</v>
      </c>
      <c r="J165" s="43">
        <v>1169830.01</v>
      </c>
      <c r="K165" s="44">
        <v>104.04</v>
      </c>
      <c r="L165" s="44">
        <v>104.4</v>
      </c>
      <c r="M165" s="44">
        <v>105.26</v>
      </c>
      <c r="N165" s="44">
        <v>104.68</v>
      </c>
      <c r="O165" s="83">
        <v>0.03</v>
      </c>
      <c r="P165" s="46">
        <v>2.3599999999999999E-2</v>
      </c>
      <c r="Q165" s="46">
        <v>2.2599999999999999E-2</v>
      </c>
      <c r="R165" s="43">
        <v>0.05</v>
      </c>
    </row>
    <row r="166" spans="1:18" ht="14.25" customHeight="1">
      <c r="A166" s="40" t="s">
        <v>153</v>
      </c>
      <c r="B166" s="41">
        <v>41907</v>
      </c>
      <c r="C166" s="41">
        <v>44239</v>
      </c>
      <c r="D166" s="42"/>
      <c r="E166" s="43">
        <v>35000000</v>
      </c>
      <c r="F166" s="110">
        <v>93790000</v>
      </c>
      <c r="G166" s="43">
        <v>35000000</v>
      </c>
      <c r="H166" s="43">
        <v>36809050</v>
      </c>
      <c r="I166" s="43">
        <v>0</v>
      </c>
      <c r="J166" s="43">
        <v>1683050.02</v>
      </c>
      <c r="K166" s="44">
        <v>104.14</v>
      </c>
      <c r="L166" s="44">
        <v>104.62</v>
      </c>
      <c r="M166" s="44">
        <v>105.04</v>
      </c>
      <c r="N166" s="44">
        <v>104.81</v>
      </c>
      <c r="O166" s="83">
        <v>0.03</v>
      </c>
      <c r="P166" s="46">
        <v>2.3199999999999998E-2</v>
      </c>
      <c r="Q166" s="46">
        <v>2.1999999999999999E-2</v>
      </c>
      <c r="R166" s="43">
        <v>0.04</v>
      </c>
    </row>
    <row r="167" spans="1:18" ht="14.25" customHeight="1">
      <c r="A167" s="40" t="s">
        <v>154</v>
      </c>
      <c r="B167" s="47">
        <v>41969</v>
      </c>
      <c r="C167" s="41">
        <v>44239</v>
      </c>
      <c r="D167" s="48"/>
      <c r="E167" s="43">
        <v>35000000</v>
      </c>
      <c r="F167" s="114">
        <v>110125000</v>
      </c>
      <c r="G167" s="43">
        <v>35000000</v>
      </c>
      <c r="H167" s="50">
        <v>36785397.509999998</v>
      </c>
      <c r="I167" s="50">
        <v>0</v>
      </c>
      <c r="J167" s="50">
        <v>1480897.51</v>
      </c>
      <c r="K167" s="49">
        <v>103.74</v>
      </c>
      <c r="L167" s="49">
        <v>104.03</v>
      </c>
      <c r="M167" s="49">
        <v>104.44</v>
      </c>
      <c r="N167" s="49">
        <v>104.23</v>
      </c>
      <c r="O167" s="83">
        <v>0.03</v>
      </c>
      <c r="P167" s="51">
        <v>2.3699999999999999E-2</v>
      </c>
      <c r="Q167" s="51">
        <v>2.2800000000000001E-2</v>
      </c>
      <c r="R167" s="50">
        <v>0.02</v>
      </c>
    </row>
    <row r="168" spans="1:18" ht="12.6" customHeight="1">
      <c r="A168" s="85" t="s">
        <v>199</v>
      </c>
      <c r="B168" s="86"/>
      <c r="C168" s="86"/>
      <c r="D168" s="86"/>
      <c r="E168" s="55">
        <f>E147+E153+E162</f>
        <v>470000000</v>
      </c>
      <c r="F168" s="55">
        <f>F147+F153+F162</f>
        <v>1368423500</v>
      </c>
      <c r="G168" s="55">
        <f>G147+G153+G162</f>
        <v>435000000</v>
      </c>
      <c r="H168" s="55">
        <f>SUM(H147:H167)</f>
        <v>458072975.99999994</v>
      </c>
      <c r="I168" s="55">
        <f>SUM(I147:I167)</f>
        <v>8450</v>
      </c>
      <c r="J168" s="55">
        <f>SUM(J147:J167)</f>
        <v>20033926</v>
      </c>
      <c r="K168" s="115"/>
      <c r="L168" s="116"/>
      <c r="M168" s="116"/>
      <c r="N168" s="56"/>
      <c r="O168" s="86"/>
      <c r="P168" s="57"/>
      <c r="Q168" s="86"/>
      <c r="R168" s="58"/>
    </row>
    <row r="169" spans="1:18" s="169" customFormat="1" ht="12.6" customHeight="1">
      <c r="A169" s="90"/>
      <c r="B169" s="27"/>
      <c r="C169" s="27"/>
      <c r="D169" s="27"/>
      <c r="E169" s="74"/>
      <c r="F169" s="74"/>
      <c r="G169" s="74"/>
      <c r="H169" s="74"/>
      <c r="I169" s="74"/>
      <c r="J169" s="74"/>
      <c r="K169" s="94"/>
      <c r="L169" s="94"/>
      <c r="M169" s="94"/>
      <c r="N169" s="94"/>
      <c r="O169" s="27"/>
      <c r="P169" s="27"/>
      <c r="Q169" s="27"/>
      <c r="R169" s="73"/>
    </row>
    <row r="170" spans="1:18" ht="12.6" customHeight="1">
      <c r="A170" s="387" t="s">
        <v>70</v>
      </c>
      <c r="B170" s="164"/>
      <c r="C170" s="31">
        <v>43384</v>
      </c>
      <c r="D170" s="70">
        <v>5447</v>
      </c>
      <c r="E170" s="33">
        <f>SUM(E171:E174)</f>
        <v>100000000</v>
      </c>
      <c r="F170" s="71">
        <f>SUM(F171:F174)</f>
        <v>350871536</v>
      </c>
      <c r="G170" s="33">
        <f>SUM(G171:G174)</f>
        <v>100000000</v>
      </c>
      <c r="H170" s="165"/>
      <c r="I170" s="120"/>
      <c r="J170" s="166"/>
      <c r="K170" s="119"/>
      <c r="L170" s="165"/>
      <c r="M170" s="119"/>
      <c r="N170" s="165"/>
      <c r="O170" s="109">
        <v>0.06</v>
      </c>
      <c r="P170" s="165"/>
      <c r="Q170" s="119"/>
      <c r="R170" s="119"/>
    </row>
    <row r="171" spans="1:18" ht="12.6" customHeight="1">
      <c r="A171" s="40" t="s">
        <v>150</v>
      </c>
      <c r="B171" s="111">
        <v>37937</v>
      </c>
      <c r="C171" s="41">
        <v>43384</v>
      </c>
      <c r="D171" s="112"/>
      <c r="E171" s="43">
        <v>20000000</v>
      </c>
      <c r="F171" s="113">
        <v>73628536</v>
      </c>
      <c r="G171" s="43">
        <v>20000000</v>
      </c>
      <c r="H171" s="73">
        <v>18962764.789999999</v>
      </c>
      <c r="I171" s="43">
        <v>1037235.21</v>
      </c>
      <c r="J171" s="73">
        <v>0</v>
      </c>
      <c r="K171" s="44">
        <v>92.13</v>
      </c>
      <c r="L171" s="74">
        <v>93.9</v>
      </c>
      <c r="M171" s="44">
        <v>101.97</v>
      </c>
      <c r="N171" s="74">
        <v>94.81</v>
      </c>
      <c r="O171" s="83">
        <v>0.06</v>
      </c>
      <c r="P171" s="75">
        <v>6.8500000000000005E-2</v>
      </c>
      <c r="Q171" s="46">
        <v>6.5500000000000003E-2</v>
      </c>
      <c r="R171" s="43">
        <v>2.6</v>
      </c>
    </row>
    <row r="172" spans="1:18" ht="12.6" customHeight="1">
      <c r="A172" s="40" t="s">
        <v>151</v>
      </c>
      <c r="B172" s="111">
        <v>38009</v>
      </c>
      <c r="C172" s="41">
        <v>43384</v>
      </c>
      <c r="D172" s="112"/>
      <c r="E172" s="43">
        <v>50000000</v>
      </c>
      <c r="F172" s="113">
        <v>124820000</v>
      </c>
      <c r="G172" s="43">
        <v>50000000</v>
      </c>
      <c r="H172" s="73">
        <v>50305055.5</v>
      </c>
      <c r="I172" s="43">
        <v>285946.5</v>
      </c>
      <c r="J172" s="73">
        <v>1002</v>
      </c>
      <c r="K172" s="44">
        <v>98.62</v>
      </c>
      <c r="L172" s="74">
        <v>98.74</v>
      </c>
      <c r="M172" s="44">
        <v>101.45</v>
      </c>
      <c r="N172" s="74">
        <v>99.43</v>
      </c>
      <c r="O172" s="83">
        <v>0.06</v>
      </c>
      <c r="P172" s="75">
        <v>6.1400000000000003E-2</v>
      </c>
      <c r="Q172" s="46">
        <v>6.0600000000000001E-2</v>
      </c>
      <c r="R172" s="43">
        <v>2.83</v>
      </c>
    </row>
    <row r="173" spans="1:18" ht="12.6" customHeight="1">
      <c r="A173" s="40" t="s">
        <v>152</v>
      </c>
      <c r="B173" s="111">
        <v>38205</v>
      </c>
      <c r="C173" s="41">
        <v>43384</v>
      </c>
      <c r="D173" s="112"/>
      <c r="E173" s="43">
        <v>15000000</v>
      </c>
      <c r="F173" s="113">
        <v>62878000</v>
      </c>
      <c r="G173" s="43">
        <v>15000000</v>
      </c>
      <c r="H173" s="73">
        <v>15376060.48</v>
      </c>
      <c r="I173" s="43">
        <v>0</v>
      </c>
      <c r="J173" s="73">
        <v>88060.47</v>
      </c>
      <c r="K173" s="44">
        <v>99.4</v>
      </c>
      <c r="L173" s="74">
        <v>100.27</v>
      </c>
      <c r="M173" s="44">
        <v>101.91</v>
      </c>
      <c r="N173" s="74">
        <v>100.59</v>
      </c>
      <c r="O173" s="83">
        <v>0.06</v>
      </c>
      <c r="P173" s="75">
        <v>6.0600000000000001E-2</v>
      </c>
      <c r="Q173" s="46">
        <v>5.9400000000000001E-2</v>
      </c>
      <c r="R173" s="43">
        <v>2.44</v>
      </c>
    </row>
    <row r="174" spans="1:18" ht="13.5" customHeight="1">
      <c r="A174" s="40" t="s">
        <v>153</v>
      </c>
      <c r="B174" s="170">
        <v>38359</v>
      </c>
      <c r="C174" s="47">
        <v>43384</v>
      </c>
      <c r="D174" s="122"/>
      <c r="E174" s="50">
        <v>15000000</v>
      </c>
      <c r="F174" s="123">
        <v>89545000</v>
      </c>
      <c r="G174" s="50">
        <v>15000000</v>
      </c>
      <c r="H174" s="171">
        <v>16805042.5</v>
      </c>
      <c r="I174" s="50">
        <v>0</v>
      </c>
      <c r="J174" s="171">
        <v>1587542.5</v>
      </c>
      <c r="K174" s="49">
        <v>109.07</v>
      </c>
      <c r="L174" s="124">
        <v>110.38</v>
      </c>
      <c r="M174" s="49">
        <v>110.91</v>
      </c>
      <c r="N174" s="124">
        <v>110.58</v>
      </c>
      <c r="O174" s="84">
        <v>0.06</v>
      </c>
      <c r="P174" s="125">
        <v>5.1400000000000001E-2</v>
      </c>
      <c r="Q174" s="51">
        <v>4.99E-2</v>
      </c>
      <c r="R174" s="50">
        <v>2.37</v>
      </c>
    </row>
    <row r="175" spans="1:18" ht="12.6" customHeight="1">
      <c r="A175" s="85" t="s">
        <v>200</v>
      </c>
      <c r="B175" s="86"/>
      <c r="C175" s="86"/>
      <c r="D175" s="86"/>
      <c r="E175" s="55">
        <f>E170</f>
        <v>100000000</v>
      </c>
      <c r="F175" s="55">
        <f>F170</f>
        <v>350871536</v>
      </c>
      <c r="G175" s="55">
        <f>G170</f>
        <v>100000000</v>
      </c>
      <c r="H175" s="55">
        <f>SUM(H171:H174)</f>
        <v>101448923.27</v>
      </c>
      <c r="I175" s="55">
        <f>SUM(I171:I174)</f>
        <v>1323181.71</v>
      </c>
      <c r="J175" s="55">
        <f>SUM(J171:J174)</f>
        <v>1676604.97</v>
      </c>
      <c r="K175" s="115"/>
      <c r="L175" s="116"/>
      <c r="M175" s="116"/>
      <c r="N175" s="56"/>
      <c r="O175" s="86"/>
      <c r="P175" s="57"/>
      <c r="Q175" s="86"/>
      <c r="R175" s="58"/>
    </row>
    <row r="176" spans="1:18" ht="12.6" customHeight="1">
      <c r="A176" s="172"/>
      <c r="B176" s="173"/>
      <c r="C176" s="173"/>
      <c r="D176" s="173"/>
      <c r="E176" s="174"/>
      <c r="F176" s="174"/>
      <c r="G176" s="175"/>
      <c r="H176" s="175"/>
      <c r="I176" s="175"/>
      <c r="J176" s="176"/>
      <c r="K176" s="177"/>
      <c r="L176" s="177"/>
      <c r="M176" s="177"/>
      <c r="N176" s="177"/>
      <c r="O176" s="173"/>
      <c r="P176" s="173"/>
      <c r="Q176" s="173"/>
      <c r="R176" s="178"/>
    </row>
    <row r="177" spans="1:18" ht="12.6" customHeight="1">
      <c r="A177" s="386" t="s">
        <v>71</v>
      </c>
      <c r="B177" s="179"/>
      <c r="C177" s="77">
        <v>45929</v>
      </c>
      <c r="D177" s="180">
        <v>5479</v>
      </c>
      <c r="E177" s="79">
        <f>+E178</f>
        <v>45000000</v>
      </c>
      <c r="F177" s="181">
        <f>+F178</f>
        <v>311355000</v>
      </c>
      <c r="G177" s="79">
        <f>+G178</f>
        <v>234105000</v>
      </c>
      <c r="H177" s="182"/>
      <c r="I177" s="183"/>
      <c r="J177" s="184"/>
      <c r="K177" s="134"/>
      <c r="L177" s="182"/>
      <c r="M177" s="134"/>
      <c r="N177" s="182"/>
      <c r="O177" s="81">
        <v>5.7500000000000002E-2</v>
      </c>
      <c r="P177" s="182"/>
      <c r="Q177" s="134"/>
      <c r="R177" s="134"/>
    </row>
    <row r="178" spans="1:18" ht="12.6" customHeight="1">
      <c r="A178" s="40" t="s">
        <v>150</v>
      </c>
      <c r="B178" s="111">
        <v>40450</v>
      </c>
      <c r="C178" s="41">
        <v>45929</v>
      </c>
      <c r="D178" s="112"/>
      <c r="E178" s="43">
        <v>45000000</v>
      </c>
      <c r="F178" s="113">
        <v>311355000</v>
      </c>
      <c r="G178" s="43">
        <v>234105000</v>
      </c>
      <c r="H178" s="73">
        <v>220614369</v>
      </c>
      <c r="I178" s="43">
        <v>13490631</v>
      </c>
      <c r="J178" s="74">
        <v>0</v>
      </c>
      <c r="K178" s="44">
        <v>93.24</v>
      </c>
      <c r="L178" s="74">
        <v>92.89</v>
      </c>
      <c r="M178" s="44">
        <v>97.57</v>
      </c>
      <c r="N178" s="74">
        <v>94.24</v>
      </c>
      <c r="O178" s="83">
        <v>5.7500000000000002E-2</v>
      </c>
      <c r="P178" s="75">
        <v>6.5600000000000006E-2</v>
      </c>
      <c r="Q178" s="46">
        <v>6.4500000000000002E-2</v>
      </c>
      <c r="R178" s="43">
        <v>0.17</v>
      </c>
    </row>
    <row r="179" spans="1:18" ht="12.6" customHeight="1">
      <c r="A179" s="85" t="s">
        <v>201</v>
      </c>
      <c r="B179" s="86"/>
      <c r="C179" s="86"/>
      <c r="D179" s="86"/>
      <c r="E179" s="55">
        <f>E177</f>
        <v>45000000</v>
      </c>
      <c r="F179" s="55">
        <f>F177</f>
        <v>311355000</v>
      </c>
      <c r="G179" s="55">
        <f>G177</f>
        <v>234105000</v>
      </c>
      <c r="H179" s="55">
        <f>SUM(H178:H178)</f>
        <v>220614369</v>
      </c>
      <c r="I179" s="55">
        <f>SUM(I178:I178)</f>
        <v>13490631</v>
      </c>
      <c r="J179" s="55">
        <f>SUM(J178:J178)</f>
        <v>0</v>
      </c>
      <c r="K179" s="115"/>
      <c r="L179" s="116"/>
      <c r="M179" s="116"/>
      <c r="N179" s="56"/>
      <c r="O179" s="86"/>
      <c r="P179" s="57"/>
      <c r="Q179" s="86"/>
      <c r="R179" s="58"/>
    </row>
    <row r="180" spans="1:18" ht="12.6" customHeight="1">
      <c r="A180" s="185"/>
      <c r="B180" s="27"/>
      <c r="C180" s="27"/>
      <c r="D180" s="27"/>
      <c r="E180" s="186"/>
      <c r="F180" s="186"/>
      <c r="G180" s="186"/>
      <c r="H180" s="186"/>
      <c r="I180" s="186"/>
      <c r="J180" s="186"/>
      <c r="K180" s="177"/>
      <c r="L180" s="187"/>
      <c r="M180" s="187"/>
      <c r="N180" s="188"/>
      <c r="O180" s="173"/>
      <c r="P180" s="189"/>
      <c r="Q180" s="173"/>
      <c r="R180" s="190"/>
    </row>
    <row r="181" spans="1:18" ht="12.6" customHeight="1">
      <c r="A181" s="85" t="s">
        <v>172</v>
      </c>
      <c r="B181" s="86"/>
      <c r="C181" s="86"/>
      <c r="D181" s="87"/>
      <c r="E181" s="55">
        <f t="shared" ref="E181:J181" si="6">+E175+E179+E168</f>
        <v>615000000</v>
      </c>
      <c r="F181" s="55">
        <f t="shared" si="6"/>
        <v>2030650036</v>
      </c>
      <c r="G181" s="55">
        <f t="shared" si="6"/>
        <v>769105000</v>
      </c>
      <c r="H181" s="55">
        <f t="shared" si="6"/>
        <v>780136268.26999998</v>
      </c>
      <c r="I181" s="55">
        <f t="shared" si="6"/>
        <v>14822262.710000001</v>
      </c>
      <c r="J181" s="55">
        <f t="shared" si="6"/>
        <v>21710530.969999999</v>
      </c>
      <c r="K181" s="57"/>
      <c r="L181" s="57"/>
      <c r="M181" s="57"/>
      <c r="N181" s="57"/>
      <c r="O181" s="57"/>
      <c r="P181" s="57"/>
      <c r="Q181" s="57"/>
      <c r="R181" s="191"/>
    </row>
    <row r="182" spans="1:18" ht="12.6" customHeight="1">
      <c r="A182" s="172"/>
      <c r="B182" s="173"/>
      <c r="C182" s="173"/>
      <c r="D182" s="173"/>
      <c r="E182" s="174"/>
      <c r="F182" s="174"/>
      <c r="G182" s="175"/>
      <c r="H182" s="175"/>
      <c r="I182" s="175"/>
      <c r="J182" s="176"/>
      <c r="K182" s="177"/>
      <c r="L182" s="177"/>
      <c r="M182" s="177"/>
      <c r="N182" s="177"/>
      <c r="O182" s="173"/>
      <c r="P182" s="173"/>
      <c r="Q182" s="173"/>
      <c r="R182" s="178"/>
    </row>
    <row r="183" spans="1:18" ht="12.6" customHeight="1">
      <c r="A183" s="85" t="s">
        <v>202</v>
      </c>
      <c r="B183" s="86"/>
      <c r="C183" s="86"/>
      <c r="D183" s="87"/>
      <c r="E183" s="157">
        <f t="shared" ref="E183:J183" si="7">SUM(E181)</f>
        <v>615000000</v>
      </c>
      <c r="F183" s="157">
        <f t="shared" si="7"/>
        <v>2030650036</v>
      </c>
      <c r="G183" s="157">
        <f t="shared" si="7"/>
        <v>769105000</v>
      </c>
      <c r="H183" s="157">
        <f t="shared" si="7"/>
        <v>780136268.26999998</v>
      </c>
      <c r="I183" s="157">
        <f t="shared" si="7"/>
        <v>14822262.710000001</v>
      </c>
      <c r="J183" s="157">
        <f t="shared" si="7"/>
        <v>21710530.969999999</v>
      </c>
      <c r="K183" s="161" t="s">
        <v>1</v>
      </c>
      <c r="L183" s="161"/>
      <c r="M183" s="161"/>
      <c r="N183" s="162" t="s">
        <v>1</v>
      </c>
      <c r="O183" s="89"/>
      <c r="P183" s="160"/>
      <c r="Q183" s="163"/>
      <c r="R183" s="160"/>
    </row>
    <row r="184" spans="1:18" s="216" customFormat="1" ht="19.5" customHeight="1">
      <c r="A184" s="292" t="s">
        <v>174</v>
      </c>
      <c r="B184" s="293"/>
      <c r="C184" s="293"/>
      <c r="D184" s="293"/>
      <c r="E184" s="293"/>
      <c r="F184" s="294"/>
      <c r="G184" s="204"/>
      <c r="H184" s="204"/>
      <c r="I184" s="204"/>
      <c r="J184" s="295"/>
      <c r="K184" s="204"/>
      <c r="L184" s="204"/>
      <c r="M184" s="204"/>
      <c r="N184" s="204"/>
      <c r="O184" s="204"/>
      <c r="P184" s="204"/>
      <c r="Q184" s="204"/>
      <c r="R184" s="204"/>
    </row>
    <row r="185" spans="1:18" s="216" customFormat="1" ht="13.5" customHeight="1">
      <c r="A185" s="292" t="s">
        <v>203</v>
      </c>
      <c r="B185" s="293"/>
      <c r="C185" s="293"/>
      <c r="D185" s="293"/>
      <c r="E185" s="293"/>
      <c r="F185" s="294"/>
      <c r="G185" s="204"/>
      <c r="H185" s="204"/>
      <c r="I185" s="204"/>
      <c r="J185" s="295"/>
      <c r="K185" s="204"/>
      <c r="L185" s="204"/>
      <c r="M185" s="204"/>
      <c r="N185" s="204"/>
      <c r="O185" s="204"/>
      <c r="P185" s="204"/>
      <c r="Q185" s="204"/>
      <c r="R185" s="204"/>
    </row>
    <row r="186" spans="1:18" s="216" customFormat="1" ht="13.5" customHeight="1">
      <c r="A186" s="292"/>
      <c r="B186" s="293"/>
      <c r="C186" s="293"/>
      <c r="D186" s="293"/>
      <c r="E186" s="293"/>
      <c r="F186" s="294"/>
      <c r="G186" s="204"/>
      <c r="H186" s="204"/>
      <c r="I186" s="204"/>
      <c r="J186" s="295"/>
      <c r="K186" s="204"/>
      <c r="L186" s="204"/>
      <c r="M186" s="204"/>
      <c r="N186" s="204"/>
      <c r="O186" s="204"/>
      <c r="P186" s="204"/>
      <c r="Q186" s="204"/>
      <c r="R186" s="204"/>
    </row>
    <row r="187" spans="1:18" s="204" customFormat="1" ht="12.6" customHeight="1">
      <c r="A187" s="296" t="s">
        <v>204</v>
      </c>
      <c r="B187" s="293"/>
      <c r="C187" s="293"/>
      <c r="D187" s="293"/>
      <c r="E187" s="215"/>
      <c r="F187" s="294"/>
      <c r="J187" s="295"/>
      <c r="P187" s="216"/>
    </row>
    <row r="188" spans="1:18" s="204" customFormat="1" ht="12.6" customHeight="1">
      <c r="A188" s="296" t="s">
        <v>205</v>
      </c>
      <c r="B188" s="293"/>
      <c r="C188" s="293"/>
      <c r="D188" s="293"/>
      <c r="E188" s="215"/>
      <c r="F188" s="294"/>
      <c r="J188" s="295"/>
      <c r="P188" s="216"/>
    </row>
    <row r="189" spans="1:18" ht="12.6" customHeight="1"/>
    <row r="190" spans="1:18" ht="12.6" customHeight="1"/>
    <row r="191" spans="1:18" ht="12.6" customHeight="1">
      <c r="F191" s="192"/>
      <c r="J191" s="69"/>
    </row>
    <row r="192" spans="1:18" ht="12.75" customHeight="1">
      <c r="J192" s="69"/>
    </row>
    <row r="193" spans="6:10" ht="12.6" customHeight="1">
      <c r="F193" s="193"/>
    </row>
    <row r="194" spans="6:10" ht="12.6" customHeight="1"/>
    <row r="195" spans="6:10" ht="12.6" customHeight="1">
      <c r="F195" s="267"/>
      <c r="H195" s="92"/>
      <c r="J195" s="69"/>
    </row>
    <row r="196" spans="6:10" ht="12.6" customHeight="1">
      <c r="F196" s="69"/>
      <c r="H196" s="92"/>
      <c r="J196" s="69"/>
    </row>
    <row r="197" spans="6:10" ht="12.6" customHeight="1">
      <c r="F197" s="69"/>
      <c r="H197" s="92"/>
      <c r="J197" s="69"/>
    </row>
    <row r="198" spans="6:10" ht="12.6" customHeight="1">
      <c r="F198" s="69"/>
      <c r="H198" s="92"/>
      <c r="J198" s="69"/>
    </row>
    <row r="199" spans="6:10" ht="12.6" customHeight="1">
      <c r="F199" s="69"/>
      <c r="H199" s="92"/>
      <c r="J199" s="69"/>
    </row>
    <row r="200" spans="6:10" ht="12.6" customHeight="1"/>
    <row r="201" spans="6:10" ht="12.6" customHeight="1">
      <c r="H201" s="217"/>
    </row>
    <row r="202" spans="6:10" ht="12.6" customHeight="1"/>
    <row r="203" spans="6:10" ht="12.6" customHeight="1"/>
  </sheetData>
  <mergeCells count="8">
    <mergeCell ref="A70:R70"/>
    <mergeCell ref="A134:R134"/>
    <mergeCell ref="A135:R135"/>
    <mergeCell ref="H1:I1"/>
    <mergeCell ref="A2:R2"/>
    <mergeCell ref="P5:Q6"/>
    <mergeCell ref="H6:H8"/>
    <mergeCell ref="A42:R42"/>
  </mergeCells>
  <phoneticPr fontId="2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PRIMARY MARKET OF GS - 2</vt:lpstr>
      <vt:lpstr>PRIMARY MARKET OF GS - 3</vt:lpstr>
      <vt:lpstr>PRIMARY MARKET OF GS - 4</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30.09.18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2018-10-17T11:28:50Z</dcterms:modified>
</cp:coreProperties>
</file>