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15570" windowHeight="10785" firstSheet="11" activeTab="11"/>
  </bookViews>
  <sheets>
    <sheet name="PRIMARY MARKET OF GS - 1" sheetId="3" r:id="rId1"/>
    <sheet name="PRIMARY MARKET OF GS - 2" sheetId="4" r:id="rId2"/>
    <sheet name="PRIMARY MARKET OF GS - 3" sheetId="5" r:id="rId3"/>
    <sheet name="SECONDARY MARKET OF GS - 1" sheetId="21" r:id="rId4"/>
    <sheet name="SECONDARY MARKET OF GS - 2" sheetId="22" r:id="rId5"/>
    <sheet name="SECONDARY MARKET OF GS - 3" sheetId="24" r:id="rId6"/>
    <sheet name="SECONDARY MARKET OF GS - 4" sheetId="28" r:id="rId7"/>
    <sheet name="SECONDARY MARKET OF GS - 5" sheetId="29" r:id="rId8"/>
    <sheet name="SECONDARY MARKET OF GS - 6" sheetId="25" r:id="rId9"/>
    <sheet name="SECONDARY MARKET OF GS - 7" sheetId="26" r:id="rId10"/>
    <sheet name="SECONDARY MARKET OF GS - 8" sheetId="23" r:id="rId11"/>
    <sheet name="SECONDARY MARKET OF GS - 9" sheetId="31" r:id="rId12"/>
    <sheet name="SECONDARY MARKET OF GS - 10" sheetId="27" r:id="rId13"/>
    <sheet name="LIST" sheetId="20" r:id="rId14"/>
    <sheet name="GS - circulating as of 31.12.18" sheetId="19" r:id="rId15"/>
  </sheets>
  <externalReferences>
    <externalReference r:id="rId16"/>
  </externalReferences>
  <definedNames>
    <definedName name="_xlnm.Print_Area" localSheetId="14">'GS - circulating as of 31.12.18'!$A$132:$R$182</definedName>
  </definedNames>
  <calcPr calcId="152511"/>
</workbook>
</file>

<file path=xl/calcChain.xml><?xml version="1.0" encoding="utf-8"?>
<calcChain xmlns="http://schemas.openxmlformats.org/spreadsheetml/2006/main">
  <c r="E17" i="5" l="1"/>
  <c r="E15" i="3"/>
  <c r="E14" i="3"/>
  <c r="E13" i="3"/>
  <c r="E12" i="3"/>
  <c r="E11" i="3"/>
  <c r="E10" i="3"/>
  <c r="B9" i="3"/>
  <c r="E9" i="3" s="1"/>
  <c r="B8" i="3"/>
  <c r="E8" i="3" s="1"/>
  <c r="E7" i="3"/>
  <c r="J172" i="19" l="1"/>
  <c r="I172" i="19"/>
  <c r="H172" i="19"/>
  <c r="G172" i="19"/>
  <c r="G170" i="19"/>
  <c r="F170" i="19"/>
  <c r="F172" i="19" s="1"/>
  <c r="E170" i="19"/>
  <c r="E172" i="19" s="1"/>
  <c r="J168" i="19"/>
  <c r="I168" i="19"/>
  <c r="H168" i="19"/>
  <c r="G162" i="19"/>
  <c r="F162" i="19"/>
  <c r="E162" i="19"/>
  <c r="G153" i="19"/>
  <c r="F153" i="19"/>
  <c r="E153" i="19"/>
  <c r="G147" i="19"/>
  <c r="F147" i="19"/>
  <c r="E147" i="19"/>
  <c r="J124" i="19"/>
  <c r="I124" i="19"/>
  <c r="H123" i="19"/>
  <c r="H124" i="19" s="1"/>
  <c r="G119" i="19"/>
  <c r="F119" i="19"/>
  <c r="E119" i="19"/>
  <c r="G116" i="19"/>
  <c r="F116" i="19"/>
  <c r="E116" i="19"/>
  <c r="G114" i="19"/>
  <c r="F114" i="19"/>
  <c r="E114" i="19"/>
  <c r="G106" i="19"/>
  <c r="F106" i="19"/>
  <c r="E106" i="19"/>
  <c r="G97" i="19"/>
  <c r="F97" i="19"/>
  <c r="E97" i="19"/>
  <c r="G90" i="19"/>
  <c r="F90" i="19"/>
  <c r="E90" i="19"/>
  <c r="G82" i="19"/>
  <c r="F82" i="19"/>
  <c r="E82" i="19"/>
  <c r="G72" i="19"/>
  <c r="F72" i="19"/>
  <c r="E72" i="19"/>
  <c r="J63" i="19"/>
  <c r="I63" i="19"/>
  <c r="H63" i="19"/>
  <c r="G57" i="19"/>
  <c r="F57" i="19"/>
  <c r="E57" i="19"/>
  <c r="G50" i="19"/>
  <c r="F50" i="19"/>
  <c r="E50" i="19"/>
  <c r="J48" i="19"/>
  <c r="I48" i="19"/>
  <c r="H48" i="19"/>
  <c r="G44" i="19"/>
  <c r="G48" i="19" s="1"/>
  <c r="F44" i="19"/>
  <c r="F48" i="19" s="1"/>
  <c r="E44" i="19"/>
  <c r="E48" i="19" s="1"/>
  <c r="J36" i="19"/>
  <c r="I36" i="19"/>
  <c r="H36" i="19"/>
  <c r="G29" i="19"/>
  <c r="F29" i="19"/>
  <c r="E29" i="19"/>
  <c r="G22" i="19"/>
  <c r="F22" i="19"/>
  <c r="E22" i="19"/>
  <c r="J20" i="19"/>
  <c r="I20" i="19"/>
  <c r="H20" i="19"/>
  <c r="G15" i="19"/>
  <c r="G20" i="19" s="1"/>
  <c r="F15" i="19"/>
  <c r="F20" i="19" s="1"/>
  <c r="E15" i="19"/>
  <c r="E20" i="19" s="1"/>
  <c r="J13" i="19"/>
  <c r="I13" i="19"/>
  <c r="H13" i="19"/>
  <c r="G11" i="19"/>
  <c r="G13" i="19" s="1"/>
  <c r="F11" i="19"/>
  <c r="F13" i="19" s="1"/>
  <c r="E11" i="19"/>
  <c r="E13" i="19" s="1"/>
  <c r="H174" i="19" l="1"/>
  <c r="I176" i="19"/>
  <c r="I174" i="19"/>
  <c r="J174" i="19"/>
  <c r="J176" i="19" s="1"/>
  <c r="F63" i="19"/>
  <c r="J125" i="19"/>
  <c r="G63" i="19"/>
  <c r="F36" i="19"/>
  <c r="F37" i="19" s="1"/>
  <c r="G36" i="19"/>
  <c r="G37" i="19" s="1"/>
  <c r="E36" i="19"/>
  <c r="E37" i="19" s="1"/>
  <c r="E63" i="19"/>
  <c r="H37" i="19"/>
  <c r="I37" i="19"/>
  <c r="G168" i="19"/>
  <c r="H125" i="19"/>
  <c r="E168" i="19"/>
  <c r="J37" i="19"/>
  <c r="I125" i="19"/>
  <c r="E124" i="19"/>
  <c r="E125" i="19" s="1"/>
  <c r="F124" i="19"/>
  <c r="H176" i="19"/>
  <c r="G124" i="19"/>
  <c r="G125" i="19" s="1"/>
  <c r="F168" i="19"/>
  <c r="F125" i="19" l="1"/>
  <c r="E174" i="19"/>
  <c r="E176" i="19" s="1"/>
  <c r="F174" i="19"/>
  <c r="F176" i="19" s="1"/>
  <c r="G174" i="19"/>
  <c r="G176" i="19" s="1"/>
  <c r="J126" i="19"/>
  <c r="G126" i="19"/>
  <c r="H126" i="19"/>
  <c r="I126" i="19"/>
  <c r="F126" i="19"/>
  <c r="E126" i="19"/>
</calcChain>
</file>

<file path=xl/sharedStrings.xml><?xml version="1.0" encoding="utf-8"?>
<sst xmlns="http://schemas.openxmlformats.org/spreadsheetml/2006/main" count="641" uniqueCount="354">
  <si>
    <t>BGN</t>
  </si>
  <si>
    <t xml:space="preserve"> </t>
  </si>
  <si>
    <t xml:space="preserve">                                                                                                                                                                                        </t>
  </si>
  <si>
    <t>EUR</t>
  </si>
  <si>
    <t/>
  </si>
  <si>
    <t>BG 20 097 94228</t>
  </si>
  <si>
    <t>USD</t>
  </si>
  <si>
    <t>01.01.2019</t>
  </si>
  <si>
    <t>LIBOR</t>
  </si>
  <si>
    <t>BG 20 400 99223</t>
  </si>
  <si>
    <t>EURIBOR</t>
  </si>
  <si>
    <t>BG 20 401 12216</t>
  </si>
  <si>
    <t>18.01.2019</t>
  </si>
  <si>
    <t>BG 20 300 14117</t>
  </si>
  <si>
    <t>22.01.2019</t>
  </si>
  <si>
    <t>BG 20 400 09214</t>
  </si>
  <si>
    <t>28.01.2019</t>
  </si>
  <si>
    <t>BG 20 300 16112</t>
  </si>
  <si>
    <t>17.02.2019</t>
  </si>
  <si>
    <t>BG 20 401 13214</t>
  </si>
  <si>
    <t>16.01.2020</t>
  </si>
  <si>
    <t>BG 20 301 15112</t>
  </si>
  <si>
    <t>04.02.2020</t>
  </si>
  <si>
    <t>BG 20 400 10212</t>
  </si>
  <si>
    <t>13.07.2020</t>
  </si>
  <si>
    <t>BG 20 401 14212</t>
  </si>
  <si>
    <t>12.02.2021</t>
  </si>
  <si>
    <t>BG 20 300 17110</t>
  </si>
  <si>
    <t>22.02.2021</t>
  </si>
  <si>
    <t>BG 20 400 11210</t>
  </si>
  <si>
    <t>19.07.2021</t>
  </si>
  <si>
    <t>BG 20 400 12218</t>
  </si>
  <si>
    <t>11.07.2022</t>
  </si>
  <si>
    <t>BG 20 400 13216</t>
  </si>
  <si>
    <t>09.07.2023</t>
  </si>
  <si>
    <t>BG 20 400 14214</t>
  </si>
  <si>
    <t>15.07.2024</t>
  </si>
  <si>
    <t>BG 20 401 15219</t>
  </si>
  <si>
    <t>22.04.2025</t>
  </si>
  <si>
    <t>BG 20 400 15211</t>
  </si>
  <si>
    <t>14.07.2025</t>
  </si>
  <si>
    <t>BG 20 402 10218</t>
  </si>
  <si>
    <t>29.09.2025</t>
  </si>
  <si>
    <t>BG 20 400 16219</t>
  </si>
  <si>
    <t>27.07.2026</t>
  </si>
  <si>
    <t>BG 20 400 17217</t>
  </si>
  <si>
    <t>25.07.2027</t>
  </si>
  <si>
    <t>-</t>
  </si>
  <si>
    <t xml:space="preserve">*BG 20 300 16112/17.02.2016  </t>
  </si>
  <si>
    <t xml:space="preserve">*BG 20 300 17110/22.02.2017  </t>
  </si>
  <si>
    <t xml:space="preserve">*BG 20 300 14117/22.01.2014  </t>
  </si>
  <si>
    <t xml:space="preserve">*BG 20 301 15112/04.02.2015  </t>
  </si>
  <si>
    <t xml:space="preserve">*BG 20 400 09214/28.01.2009  </t>
  </si>
  <si>
    <t xml:space="preserve">*BG 20 401 15219/22.04.2015  </t>
  </si>
  <si>
    <t xml:space="preserve">*BG 20 400 10 212/13.01.2010  </t>
  </si>
  <si>
    <t xml:space="preserve">*BG 20 400 11 210/19.01.2011  </t>
  </si>
  <si>
    <t xml:space="preserve">*BG 20 400 12 218/11.01.2012  </t>
  </si>
  <si>
    <t xml:space="preserve">*BG 20 400 13 216/09.01.2013  </t>
  </si>
  <si>
    <t xml:space="preserve">*BG 20 400 14 214/15.01.2014  </t>
  </si>
  <si>
    <t xml:space="preserve">*BG 20 400 15 211/14.01.2015  </t>
  </si>
  <si>
    <t xml:space="preserve">*BG 20 400 16 219/27.01.2016  </t>
  </si>
  <si>
    <t xml:space="preserve">*BG 20 400 17 217/25.01.2017  </t>
  </si>
  <si>
    <t xml:space="preserve">*BG 20 401 12216/18.01.2012  </t>
  </si>
  <si>
    <t xml:space="preserve">*BG 20 401 13214/16.01.2013  </t>
  </si>
  <si>
    <t xml:space="preserve">*BG 20 401 14212/12.02.2014  </t>
  </si>
  <si>
    <t xml:space="preserve">*BG 20 402 10218/29.09.2010  </t>
  </si>
  <si>
    <t>(%)</t>
  </si>
  <si>
    <t>Central Government Securities Debt Issued in Domestic Market</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</si>
  <si>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</si>
  <si>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</si>
  <si>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</si>
  <si>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</si>
  <si>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</si>
  <si>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</si>
  <si>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</si>
  <si>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</si>
  <si>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</si>
  <si>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Tradable Government Securities Issued by the Government in Domestic Market,</t>
  </si>
  <si>
    <t>Issue number</t>
  </si>
  <si>
    <t>Currency</t>
  </si>
  <si>
    <t>Issue maturity</t>
  </si>
  <si>
    <t>Total volume of the issue (nominal value)</t>
  </si>
  <si>
    <t>Interest rate (%)</t>
  </si>
  <si>
    <t>Pending interest payment</t>
  </si>
  <si>
    <t>lev equivalent</t>
  </si>
  <si>
    <t>In BGN,  total</t>
  </si>
  <si>
    <t>Tradable Government Securities Issued by the Government in Foreign Markets,</t>
  </si>
  <si>
    <t>Issue date</t>
  </si>
  <si>
    <t>Pending Interest payment</t>
  </si>
  <si>
    <t>XS1083844503 - Eurobonds 10 years</t>
  </si>
  <si>
    <t>XS1208855616 - global bonds 7 years</t>
  </si>
  <si>
    <t>XS1208855889 - global bonds 12 years</t>
  </si>
  <si>
    <t>XS1208856341 - global bonds 20 years</t>
  </si>
  <si>
    <t>XS1382693452 - global bonds 7 years</t>
  </si>
  <si>
    <t>XS1382696398 - global bonds 12 years</t>
  </si>
  <si>
    <t>In BGN, total</t>
  </si>
  <si>
    <t>TREASURY BONDS ISSUED IN BGN</t>
  </si>
  <si>
    <t xml:space="preserve">
</t>
  </si>
  <si>
    <t>Nominal value (BGN)</t>
  </si>
  <si>
    <t xml:space="preserve">     Price per BGN 100 nominal value (BGN)</t>
  </si>
  <si>
    <t>Average annual rate (%)</t>
  </si>
  <si>
    <t xml:space="preserve">Amount </t>
  </si>
  <si>
    <t xml:space="preserve">
Bids admitted</t>
  </si>
  <si>
    <t xml:space="preserve">Bids </t>
  </si>
  <si>
    <t xml:space="preserve">Amount actually trensferred (BGN)
</t>
  </si>
  <si>
    <t>Discount</t>
  </si>
  <si>
    <t>Premium</t>
  </si>
  <si>
    <t>Average
price</t>
  </si>
  <si>
    <t>Minimum</t>
  </si>
  <si>
    <t>Maximum</t>
  </si>
  <si>
    <t>Average</t>
  </si>
  <si>
    <t>Annual</t>
  </si>
  <si>
    <t>Base interest</t>
  </si>
  <si>
    <t>Issue number/</t>
  </si>
  <si>
    <t>Payment</t>
  </si>
  <si>
    <t>Issue</t>
  </si>
  <si>
    <t>Number</t>
  </si>
  <si>
    <t>offered</t>
  </si>
  <si>
    <t>to the</t>
  </si>
  <si>
    <t>approved</t>
  </si>
  <si>
    <t>(BGN)</t>
  </si>
  <si>
    <t>admitted</t>
  </si>
  <si>
    <t xml:space="preserve">price </t>
  </si>
  <si>
    <t>price of</t>
  </si>
  <si>
    <t>price</t>
  </si>
  <si>
    <t>interest</t>
  </si>
  <si>
    <t>bids</t>
  </si>
  <si>
    <t xml:space="preserve"> rate as of </t>
  </si>
  <si>
    <t>date</t>
  </si>
  <si>
    <t>maturity</t>
  </si>
  <si>
    <t>of days</t>
  </si>
  <si>
    <t>by the MF</t>
  </si>
  <si>
    <t xml:space="preserve"> auction</t>
  </si>
  <si>
    <t>of bids</t>
  </si>
  <si>
    <t>rate</t>
  </si>
  <si>
    <t>issue date</t>
  </si>
  <si>
    <t>auction</t>
  </si>
  <si>
    <t>(payment)</t>
  </si>
  <si>
    <t>First opening</t>
  </si>
  <si>
    <t>Second opening</t>
  </si>
  <si>
    <t>Third opening</t>
  </si>
  <si>
    <t>Fourth opening</t>
  </si>
  <si>
    <t>Fifth opening</t>
  </si>
  <si>
    <t>Three-year issues, total</t>
  </si>
  <si>
    <t>Four-year issues, total</t>
  </si>
  <si>
    <t>Sixth opening</t>
  </si>
  <si>
    <t>Seventh opening</t>
  </si>
  <si>
    <t>Five-year issues, total</t>
  </si>
  <si>
    <t>Medium-term issues, total</t>
  </si>
  <si>
    <t>Eighth opening</t>
  </si>
  <si>
    <t>Nineth отваряне</t>
  </si>
  <si>
    <r>
      <t>Second opening</t>
    </r>
    <r>
      <rPr>
        <b/>
        <vertAlign val="superscript"/>
        <sz val="9"/>
        <rFont val="Arial"/>
        <family val="2"/>
        <charset val="204"/>
      </rPr>
      <t>1</t>
    </r>
  </si>
  <si>
    <t>Ten-year issues, total</t>
  </si>
  <si>
    <r>
      <t>Fifth opening</t>
    </r>
    <r>
      <rPr>
        <b/>
        <vertAlign val="superscript"/>
        <sz val="9"/>
        <rFont val="Arial"/>
        <family val="2"/>
        <charset val="204"/>
      </rPr>
      <t>2</t>
    </r>
  </si>
  <si>
    <t>Ten-year-and-six-month issues, total</t>
  </si>
  <si>
    <t>Long-term government securities, total</t>
  </si>
  <si>
    <t>Government securities sold at auctions in BGN, total</t>
  </si>
  <si>
    <t>GOVERNMENT SECURITIES SOLD AT AUCTIONS,</t>
  </si>
  <si>
    <t>TREASURY BONDS ISSUED IN EUR</t>
  </si>
  <si>
    <t>Nominal value (EUR)</t>
  </si>
  <si>
    <t>Price per EUR 100 nominal value (EUR)</t>
  </si>
  <si>
    <t xml:space="preserve">Average annual </t>
  </si>
  <si>
    <t>Base</t>
  </si>
  <si>
    <t>yield (%)</t>
  </si>
  <si>
    <t xml:space="preserve"> interest</t>
  </si>
  <si>
    <t xml:space="preserve">of </t>
  </si>
  <si>
    <t>Bids</t>
  </si>
  <si>
    <t>Amount actually</t>
  </si>
  <si>
    <t>Average price
of bids
admitted to
the auction</t>
  </si>
  <si>
    <t>rate as of</t>
  </si>
  <si>
    <t>days</t>
  </si>
  <si>
    <t xml:space="preserve">Amount 
</t>
  </si>
  <si>
    <t xml:space="preserve"> admitted</t>
  </si>
  <si>
    <t>transferred</t>
  </si>
  <si>
    <t>Discount
(EUR)</t>
  </si>
  <si>
    <t xml:space="preserve"> price</t>
  </si>
  <si>
    <t>admitted to</t>
  </si>
  <si>
    <t xml:space="preserve">to the </t>
  </si>
  <si>
    <t>(EUR)</t>
  </si>
  <si>
    <t>the auction</t>
  </si>
  <si>
    <t>Seven-year issues, total</t>
  </si>
  <si>
    <t>Fifteen-year issues, total</t>
  </si>
  <si>
    <t>Government securities sold at auctions in EUR, total</t>
  </si>
  <si>
    <t xml:space="preserve">*BG 20 401 17215/27.09.2017  </t>
  </si>
  <si>
    <t>Seven-year-and-six-month issues, total</t>
  </si>
  <si>
    <t>BG 20 401 17215</t>
  </si>
  <si>
    <t>27.03.2025</t>
  </si>
  <si>
    <t>9 429 782.48</t>
  </si>
  <si>
    <t>8 353 087.18</t>
  </si>
  <si>
    <t>16 337 218.50</t>
  </si>
  <si>
    <t>125 000 000.00</t>
  </si>
  <si>
    <t xml:space="preserve">             4.50 %</t>
  </si>
  <si>
    <t>244 478 750.00</t>
  </si>
  <si>
    <t>310 000 000.00</t>
  </si>
  <si>
    <t xml:space="preserve">             2.50 %</t>
  </si>
  <si>
    <t>157 500 000.00</t>
  </si>
  <si>
    <t xml:space="preserve">             4.95 %</t>
  </si>
  <si>
    <t>200 000 000.00</t>
  </si>
  <si>
    <t xml:space="preserve">             0.50 %</t>
  </si>
  <si>
    <t>165 000 000.00</t>
  </si>
  <si>
    <t xml:space="preserve">             3.50 %</t>
  </si>
  <si>
    <t>322 711 950.00</t>
  </si>
  <si>
    <t>400 000 000.00</t>
  </si>
  <si>
    <t xml:space="preserve">             1.85 %</t>
  </si>
  <si>
    <t>313 110 000.00</t>
  </si>
  <si>
    <t xml:space="preserve">             5.00 %</t>
  </si>
  <si>
    <t>145 000 000.00</t>
  </si>
  <si>
    <t xml:space="preserve">             3.00 %</t>
  </si>
  <si>
    <t>283 595 350.00</t>
  </si>
  <si>
    <t xml:space="preserve">             0.30 %</t>
  </si>
  <si>
    <t>322 900 000.00</t>
  </si>
  <si>
    <t>305 000 000.00</t>
  </si>
  <si>
    <t>350 000 000.00</t>
  </si>
  <si>
    <t xml:space="preserve">             4.00 %</t>
  </si>
  <si>
    <t>380 000 000.00</t>
  </si>
  <si>
    <t>250 000 000.00</t>
  </si>
  <si>
    <t xml:space="preserve">             0.80 %</t>
  </si>
  <si>
    <t>235 000 000.00</t>
  </si>
  <si>
    <t xml:space="preserve">             2.30 %</t>
  </si>
  <si>
    <t>50 000 000.00</t>
  </si>
  <si>
    <t xml:space="preserve">             3.10 %</t>
  </si>
  <si>
    <t>234 105 000.00</t>
  </si>
  <si>
    <t xml:space="preserve">             5.75 %</t>
  </si>
  <si>
    <t>457 869 582.15</t>
  </si>
  <si>
    <t>300 000 000.00</t>
  </si>
  <si>
    <t xml:space="preserve">             2.25 %</t>
  </si>
  <si>
    <t>339 500 000.00</t>
  </si>
  <si>
    <t xml:space="preserve">             1.95 %</t>
  </si>
  <si>
    <r>
      <t>Sixth opening</t>
    </r>
    <r>
      <rPr>
        <b/>
        <vertAlign val="superscript"/>
        <sz val="9"/>
        <rFont val="Arial"/>
        <family val="2"/>
        <charset val="204"/>
      </rPr>
      <t>2</t>
    </r>
  </si>
  <si>
    <r>
      <t>Fifth opening</t>
    </r>
    <r>
      <rPr>
        <b/>
        <vertAlign val="superscript"/>
        <sz val="9"/>
        <rFont val="Arial"/>
        <family val="2"/>
        <charset val="204"/>
      </rPr>
      <t>3</t>
    </r>
  </si>
  <si>
    <t>16.01.2019</t>
  </si>
  <si>
    <t>04.02.2019</t>
  </si>
  <si>
    <t>13.01.2019</t>
  </si>
  <si>
    <t>12.02.2019</t>
  </si>
  <si>
    <t>22.02.2019</t>
  </si>
  <si>
    <t>19.01.2019</t>
  </si>
  <si>
    <t>11.01.2019</t>
  </si>
  <si>
    <t>09.01.2019</t>
  </si>
  <si>
    <t>15.01.2019</t>
  </si>
  <si>
    <t>27.03.2019</t>
  </si>
  <si>
    <t>14.01.2019</t>
  </si>
  <si>
    <t>29.03.2019</t>
  </si>
  <si>
    <t>27.01.2019</t>
  </si>
  <si>
    <t>25.01.2019</t>
  </si>
  <si>
    <t>GOVERNMENT SECURITIES SOLD AT AUCTIONS, CIRCULATING AS OF 31 DECEMBER 2018</t>
  </si>
  <si>
    <t>CIRCULATING AS OF 31 DECEMBER 2018</t>
  </si>
  <si>
    <t>December 2018</t>
  </si>
  <si>
    <t>Circulating as of 31 December 2018*</t>
  </si>
  <si>
    <t>16 107 482.94</t>
  </si>
  <si>
    <t>22.04.2019</t>
  </si>
  <si>
    <t>5 454 110 333.59</t>
  </si>
  <si>
    <t>Circulating as of 31 DECEMBER 2018</t>
  </si>
  <si>
    <r>
      <t>Note:</t>
    </r>
    <r>
      <rPr>
        <sz val="10"/>
        <rFont val="Arial"/>
        <family val="2"/>
        <charset val="204"/>
      </rPr>
      <t xml:space="preserve"> The Lev equivalent of government securities denominated in foreign currency is calculated based on the exchange rate of foreign currencies to the Bulgarian lev published by the BNB valid for the last business day of the respective period.</t>
    </r>
  </si>
  <si>
    <r>
      <t xml:space="preserve">* The Ministry of Finance did not announce any government securities auctions during the fourth quarter of 2018.
</t>
    </r>
    <r>
      <rPr>
        <b/>
        <sz val="10"/>
        <rFont val="Arial"/>
        <family val="2"/>
        <charset val="204"/>
      </rPr>
      <t>Note</t>
    </r>
    <r>
      <rPr>
        <sz val="10"/>
        <rFont val="Arial"/>
        <family val="2"/>
        <charset val="204"/>
      </rPr>
      <t xml:space="preserve">: The Lev equivalent of government securities denominated in foreign currency is calculated based on the exchange rate of foreign currencies to the Bulgarian lev published by the BNB valid for 31 December 2018.
</t>
    </r>
  </si>
  <si>
    <r>
      <rPr>
        <b/>
        <sz val="9"/>
        <rFont val="Arial"/>
        <family val="2"/>
        <charset val="204"/>
      </rPr>
      <t>Note</t>
    </r>
    <r>
      <rPr>
        <sz val="9"/>
        <rFont val="Arial"/>
        <family val="2"/>
        <charset val="204"/>
      </rPr>
      <t>: The Lev equivalent of government securities is calculated based on the official exchange rate of the EUR to the Bulgarian lev.</t>
    </r>
  </si>
  <si>
    <t xml:space="preserve">* Tap issue.
1. The Ministry of Finance (MoF) rejected all bids for the auction conducted on 28 September 2015 for sale of a tap government securities issue with a payment date on 30 September 2015.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</si>
  <si>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t xml:space="preserve">* Tap issue.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</si>
  <si>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t xml:space="preserve"> * Tap issue.
2. The Ministry of Finance (MoF) rejected all bids for the auction conducted on 25 May 2010 and 22 July 2013 for sale of a tap government securities issue with a payment date on 27 May 2010 and 24 July 2013.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</si>
  <si>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t xml:space="preserve">* Tap issue.
3. The Ministry of Finance (MoF) rejected all bids for the auction conducted on 10 December 2012 for sale of a tap government securities issue with a payment date on 12 December 2012.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</si>
  <si>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t>* Over the 1 January to 31 December 2018 period</t>
  </si>
  <si>
    <t>NO</t>
  </si>
  <si>
    <t>MINISTRY OF FINANCE</t>
  </si>
  <si>
    <t>1482</t>
  </si>
  <si>
    <t xml:space="preserve">                                                                                                                      Other</t>
  </si>
  <si>
    <t>YES</t>
  </si>
  <si>
    <t>CEDPBGSF</t>
  </si>
  <si>
    <t>CENTRAL DEPOSITORY AD</t>
  </si>
  <si>
    <t>9009</t>
  </si>
  <si>
    <t>CEDELULL</t>
  </si>
  <si>
    <t>CLEARSTREAM BANKING S.A. (ICSD)</t>
  </si>
  <si>
    <t>2057</t>
  </si>
  <si>
    <t>Central Securities Depositories</t>
  </si>
  <si>
    <t>RZBAATWW</t>
  </si>
  <si>
    <t>RAIFFEISEN BANK INTERNATIONAL AG</t>
  </si>
  <si>
    <t>2155</t>
  </si>
  <si>
    <t>BPBIBGSF</t>
  </si>
  <si>
    <t>EUROBANK BULGARIA AD</t>
  </si>
  <si>
    <t>0920</t>
  </si>
  <si>
    <t>UNCRBGSF</t>
  </si>
  <si>
    <t>UNICREDIT BULBANK AD</t>
  </si>
  <si>
    <t>0800</t>
  </si>
  <si>
    <t>CECBBGSF</t>
  </si>
  <si>
    <t>CENTRAL COOPERATIVE BANK AD</t>
  </si>
  <si>
    <t>0790</t>
  </si>
  <si>
    <t>NASBBGSF</t>
  </si>
  <si>
    <t>BULGARIAN DEVELOPMENT  BANK AD</t>
  </si>
  <si>
    <t>0620</t>
  </si>
  <si>
    <t>BUINBGSF</t>
  </si>
  <si>
    <t>ALLIANZ BANK BULGARIA AD</t>
  </si>
  <si>
    <t>0561</t>
  </si>
  <si>
    <t>TEXIBGSF</t>
  </si>
  <si>
    <t>TEXIM BANK AD</t>
  </si>
  <si>
    <t>0545</t>
  </si>
  <si>
    <t>IABGBGSF</t>
  </si>
  <si>
    <t>INTERNATIONAL ASSET BANK AD</t>
  </si>
  <si>
    <t>0470</t>
  </si>
  <si>
    <t>BNPABGSX</t>
  </si>
  <si>
    <t>BNP PARIBAS S.A. - SOFIA BRANCH</t>
  </si>
  <si>
    <t>0440</t>
  </si>
  <si>
    <t>TTBBBG22</t>
  </si>
  <si>
    <t>SOCIETE GENERALE EXPRESSBANK  AD</t>
  </si>
  <si>
    <t>0400</t>
  </si>
  <si>
    <t>TBIBBGSF</t>
  </si>
  <si>
    <t>TBI BANK EAD</t>
  </si>
  <si>
    <t>0310</t>
  </si>
  <si>
    <t>STSABGSF</t>
  </si>
  <si>
    <t>DSK BANK EAD</t>
  </si>
  <si>
    <t>0300</t>
  </si>
  <si>
    <t>CREXBGSF</t>
  </si>
  <si>
    <t>TOKUDA BANK AD</t>
  </si>
  <si>
    <t>0260</t>
  </si>
  <si>
    <t>CITIBGSF</t>
  </si>
  <si>
    <t xml:space="preserve">CITIBANK EUROPE PLC.,              BULGARIA BRANCH </t>
  </si>
  <si>
    <t>0250</t>
  </si>
  <si>
    <t>DEMIBGSF</t>
  </si>
  <si>
    <t>D COMMERCE BANK AD</t>
  </si>
  <si>
    <t>0240</t>
  </si>
  <si>
    <t>UBBSBGSF</t>
  </si>
  <si>
    <t>UNITED BULGARIAN BANK AD</t>
  </si>
  <si>
    <t>0200</t>
  </si>
  <si>
    <t>PIRBBGSF</t>
  </si>
  <si>
    <t>PIRAEUS BANK BULGARIA AD</t>
  </si>
  <si>
    <t>0170</t>
  </si>
  <si>
    <t>BGUSBGSF</t>
  </si>
  <si>
    <t>BULGARIAN-AMERICAN CREDIT BANK AD</t>
  </si>
  <si>
    <t>0160</t>
  </si>
  <si>
    <t>RZBBBGSF</t>
  </si>
  <si>
    <t>RAIFFEISENBANK (BULGARIA) EAD</t>
  </si>
  <si>
    <t>0155</t>
  </si>
  <si>
    <t>FINVBGSF</t>
  </si>
  <si>
    <t>FIRST INVESTMENT BANK AD</t>
  </si>
  <si>
    <t>0150</t>
  </si>
  <si>
    <t>INGBBGSF</t>
  </si>
  <si>
    <t>ING BANK N.V. – SOFIA BRANCH</t>
  </si>
  <si>
    <t>0145</t>
  </si>
  <si>
    <t>SOMBBGSF</t>
  </si>
  <si>
    <t>MUNICIPAL BANK AD</t>
  </si>
  <si>
    <t>0130</t>
  </si>
  <si>
    <t>IORTBGSF</t>
  </si>
  <si>
    <t>INVESTBANK AD</t>
  </si>
  <si>
    <t>0120</t>
  </si>
  <si>
    <r>
      <t xml:space="preserve">                                                                                      </t>
    </r>
    <r>
      <rPr>
        <i/>
        <sz val="12"/>
        <rFont val="Arial"/>
        <family val="2"/>
        <charset val="204"/>
      </rPr>
      <t>Banks</t>
    </r>
  </si>
  <si>
    <t>Sub-depositary</t>
  </si>
  <si>
    <t xml:space="preserve">Primary dealer*- GSAS participant </t>
  </si>
  <si>
    <t>SWIFT address</t>
  </si>
  <si>
    <t>Name</t>
  </si>
  <si>
    <t>Participant's Code</t>
  </si>
  <si>
    <t>Trade in Book-entry Government Securities (ESROT)</t>
  </si>
  <si>
    <t xml:space="preserve">of the Participants in the Electronic System for Registration and Servicing of  </t>
  </si>
  <si>
    <t>LIST</t>
  </si>
  <si>
    <t>Volume and Structure of Transactions in Tradable Government Securities by Maturity of Issues</t>
  </si>
  <si>
    <t>(Fourth Quarter)</t>
  </si>
  <si>
    <t>Volume and Structure of Transactions in Tradable Government Securities by Currency of Issues</t>
  </si>
  <si>
    <t>Holders of Government Securities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</si>
</sst>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 _л_в_._-;\-* #,##0.00\ _л_в_._-;_-* &quot;-&quot;??\ _л_в_._-;_-@_-"/>
    <numFmt numFmtId="164" formatCode="_-* #,##0.00\ _л_в_-;\-* #,##0.00\ _л_в_-;_-* &quot;-&quot;??\ _л_в_-;_-@_-"/>
    <numFmt numFmtId="165" formatCode="#,##0.00_);\(#,##0.00\)"/>
    <numFmt numFmtId="166" formatCode="#,##0.00_ ;\-#,##0.00\ "/>
    <numFmt numFmtId="167" formatCode="0.000"/>
    <numFmt numFmtId="168" formatCode="#,##0.0000"/>
  </numFmts>
  <fonts count="33">
    <font>
      <sz val="11"/>
      <color theme="1"/>
      <name val="Calibri"/>
      <family val="2"/>
      <scheme val="minor"/>
    </font>
    <font>
      <sz val="11"/>
      <color indexed="8"/>
      <name val="Calibri"/>
      <family val="2"/>
    </font>
    <font>
      <sz val="12"/>
      <name val="Arial"/>
      <family val="2"/>
      <charset val="204"/>
    </font>
    <font>
      <b/>
      <sz val="10"/>
      <name val="Arial"/>
      <family val="2"/>
      <charset val="204"/>
    </font>
    <font>
      <sz val="10"/>
      <name val="Arial"/>
      <family val="2"/>
      <charset val="204"/>
    </font>
    <font>
      <sz val="9"/>
      <name val="Arial"/>
      <family val="2"/>
      <charset val="204"/>
    </font>
    <font>
      <b/>
      <sz val="9"/>
      <name val="Arial"/>
      <family val="2"/>
      <charset val="204"/>
    </font>
    <font>
      <b/>
      <sz val="9"/>
      <color indexed="8"/>
      <name val="Arial"/>
      <family val="2"/>
      <charset val="204"/>
    </font>
    <font>
      <sz val="8"/>
      <name val="Arial"/>
      <family val="2"/>
      <charset val="204"/>
    </font>
    <font>
      <b/>
      <sz val="7"/>
      <name val="Arial"/>
      <family val="2"/>
      <charset val="204"/>
    </font>
    <font>
      <b/>
      <sz val="7"/>
      <color indexed="10"/>
      <name val="Arial"/>
      <family val="2"/>
      <charset val="204"/>
    </font>
    <font>
      <b/>
      <sz val="10"/>
      <color indexed="8"/>
      <name val="Arial"/>
      <family val="2"/>
      <charset val="204"/>
    </font>
    <font>
      <b/>
      <sz val="8"/>
      <color indexed="8"/>
      <name val="Arial"/>
      <family val="2"/>
      <charset val="204"/>
    </font>
    <font>
      <b/>
      <sz val="8"/>
      <name val="Arial"/>
      <family val="2"/>
      <charset val="204"/>
    </font>
    <font>
      <b/>
      <sz val="8.8000000000000007"/>
      <name val="Arial"/>
      <family val="2"/>
      <charset val="204"/>
    </font>
    <font>
      <b/>
      <sz val="7"/>
      <color indexed="8"/>
      <name val="Arial"/>
      <family val="2"/>
      <charset val="204"/>
    </font>
    <font>
      <b/>
      <sz val="8.8000000000000007"/>
      <color indexed="8"/>
      <name val="Arial"/>
      <family val="2"/>
      <charset val="204"/>
    </font>
    <font>
      <b/>
      <vertAlign val="superscript"/>
      <sz val="9"/>
      <name val="Arial"/>
      <family val="2"/>
      <charset val="204"/>
    </font>
    <font>
      <sz val="7"/>
      <name val="Arial"/>
      <family val="2"/>
      <charset val="204"/>
    </font>
    <font>
      <sz val="11"/>
      <name val="Times New Roman"/>
      <family val="1"/>
      <charset val="204"/>
    </font>
    <font>
      <b/>
      <sz val="8.5"/>
      <name val="Arial"/>
      <family val="2"/>
      <charset val="204"/>
    </font>
    <font>
      <sz val="11"/>
      <color indexed="8"/>
      <name val="Arial"/>
      <family val="2"/>
      <charset val="204"/>
    </font>
    <font>
      <sz val="8"/>
      <name val="Calibri"/>
      <family val="2"/>
    </font>
    <font>
      <sz val="11"/>
      <color theme="1"/>
      <name val="Calibri"/>
      <family val="2"/>
      <scheme val="minor"/>
    </font>
    <font>
      <sz val="10"/>
      <name val="Arial"/>
      <charset val="204"/>
    </font>
    <font>
      <i/>
      <sz val="12"/>
      <name val="Arial"/>
      <family val="2"/>
      <charset val="204"/>
    </font>
    <font>
      <sz val="10"/>
      <color indexed="8"/>
      <name val="Arial"/>
      <family val="2"/>
      <charset val="204"/>
    </font>
    <font>
      <b/>
      <sz val="12"/>
      <name val="Arial"/>
      <family val="2"/>
      <charset val="204"/>
    </font>
    <font>
      <sz val="11"/>
      <name val="Arial"/>
      <family val="2"/>
      <charset val="204"/>
    </font>
    <font>
      <b/>
      <sz val="14"/>
      <name val="Arial"/>
      <family val="2"/>
      <charset val="204"/>
    </font>
    <font>
      <sz val="10"/>
      <name val="HebarCond"/>
      <charset val="204"/>
    </font>
    <font>
      <b/>
      <sz val="12"/>
      <name val="HebarCond"/>
      <charset val="204"/>
    </font>
    <font>
      <b/>
      <sz val="11"/>
      <color theme="1"/>
      <name val="Arial"/>
      <family val="2"/>
      <charset val="204"/>
    </font>
  </fonts>
  <fills count="1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7"/>
        <bgColor indexed="64"/>
      </patternFill>
    </fill>
    <fill>
      <patternFill patternType="solid">
        <fgColor indexed="13"/>
        <bgColor indexed="64"/>
      </patternFill>
    </fill>
    <fill>
      <patternFill patternType="solid">
        <fgColor indexed="43"/>
        <bgColor indexed="64"/>
      </patternFill>
    </fill>
    <fill>
      <patternFill patternType="solid">
        <fgColor rgb="FFFFFFFF"/>
        <bgColor indexed="64"/>
      </patternFill>
    </fill>
    <fill>
      <patternFill patternType="solid">
        <fgColor rgb="FFC0C0C0"/>
        <bgColor indexed="64"/>
      </patternFill>
    </fill>
    <fill>
      <patternFill patternType="solid">
        <fgColor indexed="55"/>
        <bgColor indexed="64"/>
      </patternFill>
    </fill>
    <fill>
      <patternFill patternType="solid">
        <fgColor theme="0"/>
        <bgColor indexed="64"/>
      </patternFill>
    </fill>
  </fills>
  <borders count="4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s>
  <cellStyleXfs count="11">
    <xf numFmtId="0" fontId="0" fillId="0" borderId="0"/>
    <xf numFmtId="43" fontId="1" fillId="0" borderId="0" applyFont="0" applyFill="0" applyBorder="0" applyAlignment="0" applyProtection="0"/>
    <xf numFmtId="9" fontId="1" fillId="0" borderId="0" applyFont="0" applyFill="0" applyBorder="0" applyAlignment="0" applyProtection="0"/>
    <xf numFmtId="0" fontId="23" fillId="0" borderId="0"/>
    <xf numFmtId="0" fontId="23" fillId="0" borderId="0"/>
    <xf numFmtId="0" fontId="24" fillId="0" borderId="0"/>
    <xf numFmtId="0" fontId="24" fillId="0" borderId="0"/>
    <xf numFmtId="0" fontId="30" fillId="0" borderId="0"/>
    <xf numFmtId="43" fontId="23" fillId="0" borderId="0" applyFont="0" applyFill="0" applyBorder="0" applyAlignment="0" applyProtection="0"/>
    <xf numFmtId="9" fontId="23" fillId="0" borderId="0" applyFont="0" applyFill="0" applyBorder="0" applyAlignment="0" applyProtection="0"/>
    <xf numFmtId="0" fontId="4" fillId="0" borderId="0"/>
  </cellStyleXfs>
  <cellXfs count="509">
    <xf numFmtId="0" fontId="0" fillId="0" borderId="0" xfId="0"/>
    <xf numFmtId="0" fontId="2" fillId="0" borderId="0" xfId="0" applyFont="1"/>
    <xf numFmtId="0" fontId="0" fillId="2" borderId="0" xfId="0" applyFill="1"/>
    <xf numFmtId="0" fontId="4" fillId="2" borderId="0" xfId="0" applyFont="1" applyFill="1"/>
    <xf numFmtId="0" fontId="4" fillId="2" borderId="0" xfId="0" applyFont="1" applyFill="1" applyBorder="1" applyAlignment="1">
      <alignment horizontal="right"/>
    </xf>
    <xf numFmtId="0" fontId="6" fillId="3" borderId="1" xfId="0" applyFont="1" applyFill="1" applyBorder="1" applyAlignment="1">
      <alignment horizontal="center"/>
    </xf>
    <xf numFmtId="0" fontId="6" fillId="3" borderId="2" xfId="0" applyFont="1" applyFill="1" applyBorder="1" applyAlignment="1">
      <alignment horizontal="center" vertical="top"/>
    </xf>
    <xf numFmtId="0" fontId="6" fillId="3" borderId="3" xfId="0" applyFont="1" applyFill="1" applyBorder="1" applyAlignment="1">
      <alignment horizontal="center" vertical="top"/>
    </xf>
    <xf numFmtId="0" fontId="6" fillId="2" borderId="7" xfId="0" applyNumberFormat="1" applyFont="1" applyFill="1" applyBorder="1" applyAlignment="1">
      <alignment horizontal="center"/>
    </xf>
    <xf numFmtId="3" fontId="6" fillId="2" borderId="0" xfId="1" applyNumberFormat="1" applyFont="1" applyFill="1" applyBorder="1" applyAlignment="1">
      <alignment horizontal="center"/>
    </xf>
    <xf numFmtId="3" fontId="6" fillId="2" borderId="8" xfId="1" applyNumberFormat="1" applyFont="1" applyFill="1" applyBorder="1" applyAlignment="1">
      <alignment horizontal="center"/>
    </xf>
    <xf numFmtId="3" fontId="7" fillId="2" borderId="0" xfId="1" applyNumberFormat="1" applyFont="1" applyFill="1" applyBorder="1" applyAlignment="1">
      <alignment horizontal="center"/>
    </xf>
    <xf numFmtId="49" fontId="6" fillId="2" borderId="9" xfId="0" applyNumberFormat="1" applyFont="1" applyFill="1" applyBorder="1" applyAlignment="1">
      <alignment horizontal="center"/>
    </xf>
    <xf numFmtId="3" fontId="7" fillId="2" borderId="10" xfId="1" applyNumberFormat="1" applyFont="1" applyFill="1" applyBorder="1" applyAlignment="1">
      <alignment horizontal="center"/>
    </xf>
    <xf numFmtId="3" fontId="6" fillId="2" borderId="11" xfId="1" applyNumberFormat="1" applyFont="1" applyFill="1" applyBorder="1" applyAlignment="1">
      <alignment horizontal="center"/>
    </xf>
    <xf numFmtId="0" fontId="3" fillId="2" borderId="0" xfId="0" applyFont="1" applyFill="1"/>
    <xf numFmtId="0" fontId="5" fillId="2" borderId="1" xfId="0" applyFont="1" applyFill="1" applyBorder="1" applyAlignment="1">
      <alignment horizontal="center"/>
    </xf>
    <xf numFmtId="14" fontId="5" fillId="2" borderId="1" xfId="0" applyNumberFormat="1" applyFont="1" applyFill="1" applyBorder="1" applyAlignment="1">
      <alignment horizontal="center"/>
    </xf>
    <xf numFmtId="0" fontId="2" fillId="0" borderId="0" xfId="0" applyFont="1" applyAlignment="1"/>
    <xf numFmtId="0" fontId="5" fillId="2" borderId="9" xfId="0" applyFont="1" applyFill="1" applyBorder="1" applyAlignment="1">
      <alignment horizontal="left" vertical="top" wrapText="1"/>
    </xf>
    <xf numFmtId="14" fontId="5" fillId="2" borderId="3" xfId="0" applyNumberFormat="1" applyFont="1" applyFill="1" applyBorder="1" applyAlignment="1">
      <alignment horizontal="center" vertical="center"/>
    </xf>
    <xf numFmtId="0" fontId="2" fillId="0" borderId="0" xfId="0" applyFont="1" applyAlignment="1">
      <alignment vertical="center"/>
    </xf>
    <xf numFmtId="164" fontId="2" fillId="0" borderId="0" xfId="0" applyNumberFormat="1" applyFont="1" applyAlignment="1">
      <alignment vertical="center"/>
    </xf>
    <xf numFmtId="0" fontId="7" fillId="0" borderId="0" xfId="0" applyFont="1" applyFill="1" applyBorder="1" applyAlignment="1">
      <alignment horizontal="center"/>
    </xf>
    <xf numFmtId="165" fontId="7" fillId="0" borderId="2" xfId="0" applyNumberFormat="1" applyFont="1" applyFill="1" applyBorder="1" applyAlignment="1" applyProtection="1">
      <alignment horizontal="center"/>
    </xf>
    <xf numFmtId="0" fontId="6" fillId="0" borderId="0" xfId="0" applyFont="1" applyAlignment="1">
      <alignment horizontal="center"/>
    </xf>
    <xf numFmtId="14" fontId="7" fillId="4" borderId="5" xfId="0" applyNumberFormat="1" applyFont="1" applyFill="1" applyBorder="1" applyAlignment="1" applyProtection="1">
      <alignment horizontal="center"/>
    </xf>
    <xf numFmtId="14" fontId="7" fillId="4" borderId="1" xfId="0" applyNumberFormat="1" applyFont="1" applyFill="1" applyBorder="1" applyAlignment="1" applyProtection="1">
      <alignment horizontal="center"/>
    </xf>
    <xf numFmtId="3" fontId="7" fillId="4" borderId="4" xfId="0" applyNumberFormat="1" applyFont="1" applyFill="1" applyBorder="1" applyAlignment="1" applyProtection="1">
      <alignment horizontal="center"/>
    </xf>
    <xf numFmtId="165" fontId="7" fillId="4" borderId="1" xfId="0" applyNumberFormat="1" applyFont="1" applyFill="1" applyBorder="1" applyProtection="1"/>
    <xf numFmtId="165" fontId="7" fillId="4" borderId="6" xfId="0" applyNumberFormat="1" applyFont="1" applyFill="1" applyBorder="1" applyProtection="1"/>
    <xf numFmtId="4" fontId="7" fillId="4" borderId="1" xfId="0" applyNumberFormat="1" applyFont="1" applyFill="1" applyBorder="1" applyProtection="1"/>
    <xf numFmtId="165" fontId="7" fillId="4" borderId="1" xfId="0" applyNumberFormat="1" applyFont="1" applyFill="1" applyBorder="1" applyAlignment="1" applyProtection="1">
      <alignment horizontal="right"/>
    </xf>
    <xf numFmtId="165" fontId="7" fillId="4" borderId="5" xfId="0" applyNumberFormat="1" applyFont="1" applyFill="1" applyBorder="1" applyAlignment="1" applyProtection="1">
      <alignment horizontal="right"/>
    </xf>
    <xf numFmtId="10" fontId="7" fillId="4" borderId="1" xfId="0" applyNumberFormat="1" applyFont="1" applyFill="1" applyBorder="1" applyAlignment="1" applyProtection="1">
      <alignment horizontal="center"/>
    </xf>
    <xf numFmtId="10" fontId="7" fillId="4" borderId="6" xfId="0" applyNumberFormat="1" applyFont="1" applyFill="1" applyBorder="1" applyAlignment="1" applyProtection="1">
      <alignment horizontal="center"/>
    </xf>
    <xf numFmtId="0" fontId="6" fillId="0" borderId="2" xfId="0" applyFont="1" applyBorder="1" applyAlignment="1">
      <alignment horizontal="right"/>
    </xf>
    <xf numFmtId="14" fontId="7" fillId="0" borderId="2" xfId="0" applyNumberFormat="1" applyFont="1" applyFill="1" applyBorder="1" applyAlignment="1" applyProtection="1">
      <alignment horizontal="center"/>
    </xf>
    <xf numFmtId="3" fontId="7" fillId="0" borderId="2" xfId="0" applyNumberFormat="1" applyFont="1" applyFill="1" applyBorder="1" applyAlignment="1" applyProtection="1">
      <alignment horizontal="center"/>
    </xf>
    <xf numFmtId="165" fontId="7" fillId="0" borderId="2" xfId="0" applyNumberFormat="1" applyFont="1" applyFill="1" applyBorder="1" applyProtection="1"/>
    <xf numFmtId="165" fontId="7" fillId="0" borderId="2" xfId="0" applyNumberFormat="1" applyFont="1" applyFill="1" applyBorder="1" applyAlignment="1" applyProtection="1">
      <alignment horizontal="right"/>
    </xf>
    <xf numFmtId="165" fontId="7" fillId="0" borderId="2" xfId="0" applyNumberFormat="1" applyFont="1" applyFill="1" applyBorder="1" applyAlignment="1" applyProtection="1"/>
    <xf numFmtId="10" fontId="7" fillId="0" borderId="2" xfId="0" applyNumberFormat="1" applyFont="1" applyFill="1" applyBorder="1" applyAlignment="1" applyProtection="1">
      <alignment horizontal="center"/>
    </xf>
    <xf numFmtId="14" fontId="7" fillId="0" borderId="3" xfId="0" applyNumberFormat="1" applyFont="1" applyFill="1" applyBorder="1" applyAlignment="1" applyProtection="1">
      <alignment horizontal="center"/>
    </xf>
    <xf numFmtId="3" fontId="7" fillId="0" borderId="3" xfId="0" applyNumberFormat="1" applyFont="1" applyFill="1" applyBorder="1" applyAlignment="1" applyProtection="1">
      <alignment horizontal="center"/>
    </xf>
    <xf numFmtId="165" fontId="7" fillId="0" borderId="3" xfId="0" applyNumberFormat="1" applyFont="1" applyFill="1" applyBorder="1" applyAlignment="1" applyProtection="1">
      <alignment horizontal="right"/>
    </xf>
    <xf numFmtId="165" fontId="7" fillId="0" borderId="3" xfId="0" applyNumberFormat="1" applyFont="1" applyFill="1" applyBorder="1" applyProtection="1"/>
    <xf numFmtId="10" fontId="7" fillId="0" borderId="3" xfId="0" applyNumberFormat="1" applyFont="1" applyFill="1" applyBorder="1" applyAlignment="1" applyProtection="1">
      <alignment horizontal="center"/>
    </xf>
    <xf numFmtId="4" fontId="7" fillId="4" borderId="1" xfId="0" applyNumberFormat="1" applyFont="1" applyFill="1" applyBorder="1" applyAlignment="1" applyProtection="1">
      <alignment horizontal="right"/>
    </xf>
    <xf numFmtId="0" fontId="6" fillId="5" borderId="13" xfId="0" applyFont="1" applyFill="1" applyBorder="1" applyAlignment="1" applyProtection="1">
      <alignment horizontal="left" wrapText="1"/>
    </xf>
    <xf numFmtId="0" fontId="6" fillId="5" borderId="14" xfId="0" applyFont="1" applyFill="1" applyBorder="1" applyAlignment="1">
      <alignment horizontal="center"/>
    </xf>
    <xf numFmtId="165" fontId="7" fillId="5" borderId="12" xfId="0" applyNumberFormat="1" applyFont="1" applyFill="1" applyBorder="1" applyAlignment="1" applyProtection="1">
      <alignment horizontal="right"/>
    </xf>
    <xf numFmtId="0" fontId="7" fillId="5" borderId="12" xfId="0" applyFont="1" applyFill="1" applyBorder="1" applyAlignment="1">
      <alignment horizontal="right"/>
    </xf>
    <xf numFmtId="0" fontId="7" fillId="5" borderId="12" xfId="0" applyFont="1" applyFill="1" applyBorder="1" applyAlignment="1">
      <alignment horizontal="center"/>
    </xf>
    <xf numFmtId="165" fontId="7" fillId="5" borderId="12" xfId="0" applyNumberFormat="1" applyFont="1" applyFill="1" applyBorder="1" applyProtection="1"/>
    <xf numFmtId="0" fontId="6" fillId="2" borderId="4" xfId="0" applyFont="1" applyFill="1" applyBorder="1" applyAlignment="1" applyProtection="1">
      <alignment horizontal="left" wrapText="1"/>
    </xf>
    <xf numFmtId="0" fontId="6" fillId="2" borderId="5" xfId="0" applyFont="1" applyFill="1" applyBorder="1" applyAlignment="1">
      <alignment horizontal="center"/>
    </xf>
    <xf numFmtId="165" fontId="7" fillId="2" borderId="1" xfId="0" applyNumberFormat="1" applyFont="1" applyFill="1" applyBorder="1" applyAlignment="1" applyProtection="1">
      <alignment horizontal="right"/>
    </xf>
    <xf numFmtId="165" fontId="7" fillId="2" borderId="6" xfId="0" applyNumberFormat="1" applyFont="1" applyFill="1" applyBorder="1" applyAlignment="1" applyProtection="1">
      <alignment horizontal="right"/>
    </xf>
    <xf numFmtId="0" fontId="7" fillId="2" borderId="1" xfId="0" applyFont="1" applyFill="1" applyBorder="1" applyAlignment="1">
      <alignment horizontal="right"/>
    </xf>
    <xf numFmtId="0" fontId="7" fillId="2" borderId="5" xfId="0" applyFont="1" applyFill="1" applyBorder="1" applyAlignment="1">
      <alignment horizontal="right"/>
    </xf>
    <xf numFmtId="0" fontId="7" fillId="2" borderId="1" xfId="0" applyFont="1" applyFill="1" applyBorder="1" applyAlignment="1">
      <alignment horizontal="center"/>
    </xf>
    <xf numFmtId="0" fontId="7" fillId="2" borderId="6" xfId="0" applyFont="1" applyFill="1" applyBorder="1" applyAlignment="1">
      <alignment horizontal="center"/>
    </xf>
    <xf numFmtId="165" fontId="7" fillId="2" borderId="1" xfId="0" applyNumberFormat="1" applyFont="1" applyFill="1" applyBorder="1" applyProtection="1"/>
    <xf numFmtId="4" fontId="7" fillId="0" borderId="3" xfId="0" applyNumberFormat="1" applyFont="1" applyFill="1" applyBorder="1" applyAlignment="1" applyProtection="1">
      <alignment horizontal="right"/>
    </xf>
    <xf numFmtId="0" fontId="6" fillId="0" borderId="0" xfId="0" applyFont="1"/>
    <xf numFmtId="3" fontId="7" fillId="4" borderId="5" xfId="0" applyNumberFormat="1" applyFont="1" applyFill="1" applyBorder="1" applyAlignment="1" applyProtection="1">
      <alignment horizontal="center"/>
    </xf>
    <xf numFmtId="0" fontId="13" fillId="0" borderId="0" xfId="0" applyFont="1"/>
    <xf numFmtId="165" fontId="7" fillId="0" borderId="0" xfId="0" applyNumberFormat="1" applyFont="1" applyFill="1" applyBorder="1" applyProtection="1"/>
    <xf numFmtId="165" fontId="7" fillId="0" borderId="0" xfId="0" applyNumberFormat="1" applyFont="1" applyFill="1" applyBorder="1" applyAlignment="1" applyProtection="1">
      <alignment horizontal="right"/>
    </xf>
    <xf numFmtId="10" fontId="7" fillId="0" borderId="0" xfId="0" applyNumberFormat="1" applyFont="1" applyFill="1" applyBorder="1" applyAlignment="1" applyProtection="1">
      <alignment horizontal="center"/>
    </xf>
    <xf numFmtId="0" fontId="6" fillId="0" borderId="7" xfId="0" applyFont="1" applyBorder="1" applyAlignment="1">
      <alignment horizontal="right"/>
    </xf>
    <xf numFmtId="14" fontId="7" fillId="4" borderId="2" xfId="0" applyNumberFormat="1" applyFont="1" applyFill="1" applyBorder="1" applyAlignment="1" applyProtection="1">
      <alignment horizontal="center"/>
    </xf>
    <xf numFmtId="3" fontId="7" fillId="4" borderId="2" xfId="0" applyNumberFormat="1" applyFont="1" applyFill="1" applyBorder="1" applyAlignment="1" applyProtection="1">
      <alignment horizontal="center"/>
    </xf>
    <xf numFmtId="165" fontId="7" fillId="4" borderId="2" xfId="0" applyNumberFormat="1" applyFont="1" applyFill="1" applyBorder="1" applyProtection="1"/>
    <xf numFmtId="165" fontId="7" fillId="4" borderId="2" xfId="0" applyNumberFormat="1" applyFont="1" applyFill="1" applyBorder="1" applyAlignment="1" applyProtection="1">
      <alignment horizontal="right"/>
    </xf>
    <xf numFmtId="10" fontId="7" fillId="4" borderId="2" xfId="2" applyNumberFormat="1" applyFont="1" applyFill="1" applyBorder="1" applyAlignment="1" applyProtection="1">
      <alignment horizontal="center"/>
    </xf>
    <xf numFmtId="10" fontId="7" fillId="4" borderId="2" xfId="0" applyNumberFormat="1" applyFont="1" applyFill="1" applyBorder="1" applyAlignment="1" applyProtection="1">
      <alignment horizontal="center"/>
    </xf>
    <xf numFmtId="10" fontId="7" fillId="0" borderId="2" xfId="2" applyNumberFormat="1" applyFont="1" applyFill="1" applyBorder="1" applyAlignment="1" applyProtection="1">
      <alignment horizontal="center"/>
    </xf>
    <xf numFmtId="10" fontId="7" fillId="0" borderId="3" xfId="2" applyNumberFormat="1" applyFont="1" applyFill="1" applyBorder="1" applyAlignment="1" applyProtection="1">
      <alignment horizontal="center"/>
    </xf>
    <xf numFmtId="0" fontId="7" fillId="5" borderId="13" xfId="0" applyFont="1" applyFill="1" applyBorder="1" applyAlignment="1" applyProtection="1">
      <alignment horizontal="left"/>
    </xf>
    <xf numFmtId="0" fontId="7" fillId="5" borderId="14" xfId="0" applyFont="1" applyFill="1" applyBorder="1" applyAlignment="1">
      <alignment horizontal="center"/>
    </xf>
    <xf numFmtId="0" fontId="7" fillId="5" borderId="15" xfId="0" applyFont="1" applyFill="1" applyBorder="1" applyAlignment="1">
      <alignment horizontal="center"/>
    </xf>
    <xf numFmtId="0" fontId="7" fillId="5" borderId="9" xfId="0" applyFont="1" applyFill="1" applyBorder="1" applyAlignment="1" applyProtection="1">
      <alignment horizontal="left"/>
    </xf>
    <xf numFmtId="0" fontId="7" fillId="5" borderId="10" xfId="0" applyFont="1" applyFill="1" applyBorder="1" applyAlignment="1">
      <alignment horizontal="center"/>
    </xf>
    <xf numFmtId="0" fontId="6" fillId="0" borderId="0" xfId="0" applyFont="1" applyAlignment="1" applyProtection="1">
      <alignment horizontal="left"/>
    </xf>
    <xf numFmtId="0" fontId="6" fillId="0" borderId="0" xfId="0" applyFont="1" applyAlignment="1">
      <alignment horizontal="right"/>
    </xf>
    <xf numFmtId="4" fontId="6" fillId="0" borderId="0" xfId="0" applyNumberFormat="1" applyFont="1"/>
    <xf numFmtId="0" fontId="6" fillId="0" borderId="0" xfId="0" applyFont="1" applyAlignment="1">
      <alignment horizontal="left"/>
    </xf>
    <xf numFmtId="0" fontId="7" fillId="0" borderId="0" xfId="0" applyFont="1" applyFill="1" applyBorder="1" applyAlignment="1">
      <alignment horizontal="right"/>
    </xf>
    <xf numFmtId="0" fontId="14" fillId="0" borderId="0" xfId="0" applyFont="1"/>
    <xf numFmtId="14" fontId="16" fillId="4" borderId="0" xfId="0" applyNumberFormat="1" applyFont="1" applyFill="1" applyBorder="1" applyAlignment="1" applyProtection="1">
      <alignment horizontal="center"/>
    </xf>
    <xf numFmtId="14" fontId="16" fillId="4" borderId="2" xfId="0" applyNumberFormat="1" applyFont="1" applyFill="1" applyBorder="1" applyAlignment="1" applyProtection="1">
      <alignment horizontal="center"/>
    </xf>
    <xf numFmtId="3" fontId="16" fillId="4" borderId="0" xfId="0" applyNumberFormat="1" applyFont="1" applyFill="1" applyBorder="1" applyAlignment="1" applyProtection="1">
      <alignment horizontal="center"/>
    </xf>
    <xf numFmtId="165" fontId="16" fillId="4" borderId="2" xfId="0" applyNumberFormat="1" applyFont="1" applyFill="1" applyBorder="1" applyProtection="1"/>
    <xf numFmtId="165" fontId="16" fillId="4" borderId="0" xfId="0" applyNumberFormat="1" applyFont="1" applyFill="1" applyBorder="1" applyProtection="1"/>
    <xf numFmtId="4" fontId="16" fillId="4" borderId="0" xfId="0" applyNumberFormat="1" applyFont="1" applyFill="1" applyBorder="1" applyProtection="1"/>
    <xf numFmtId="165" fontId="16" fillId="4" borderId="2" xfId="0" applyNumberFormat="1" applyFont="1" applyFill="1" applyBorder="1" applyAlignment="1" applyProtection="1">
      <alignment horizontal="right"/>
    </xf>
    <xf numFmtId="165" fontId="16" fillId="4" borderId="0" xfId="0" applyNumberFormat="1" applyFont="1" applyFill="1" applyBorder="1" applyAlignment="1" applyProtection="1">
      <alignment horizontal="right"/>
    </xf>
    <xf numFmtId="10" fontId="16" fillId="4" borderId="2" xfId="2" applyNumberFormat="1" applyFont="1" applyFill="1" applyBorder="1" applyAlignment="1" applyProtection="1">
      <alignment horizontal="center"/>
    </xf>
    <xf numFmtId="10" fontId="16" fillId="4" borderId="0" xfId="0" applyNumberFormat="1" applyFont="1" applyFill="1" applyBorder="1" applyAlignment="1" applyProtection="1">
      <alignment horizontal="center"/>
    </xf>
    <xf numFmtId="10" fontId="16" fillId="4" borderId="2" xfId="0" applyNumberFormat="1" applyFont="1" applyFill="1" applyBorder="1" applyAlignment="1" applyProtection="1">
      <alignment horizontal="center"/>
    </xf>
    <xf numFmtId="0" fontId="14" fillId="0" borderId="2" xfId="0" applyFont="1" applyBorder="1" applyAlignment="1">
      <alignment horizontal="right"/>
    </xf>
    <xf numFmtId="3" fontId="7" fillId="4" borderId="1" xfId="0" applyNumberFormat="1" applyFont="1" applyFill="1" applyBorder="1" applyAlignment="1" applyProtection="1">
      <alignment horizontal="center"/>
    </xf>
    <xf numFmtId="10" fontId="7" fillId="4" borderId="1" xfId="2" applyNumberFormat="1" applyFont="1" applyFill="1" applyBorder="1" applyAlignment="1" applyProtection="1">
      <alignment horizontal="center"/>
    </xf>
    <xf numFmtId="165" fontId="7" fillId="0" borderId="2" xfId="0" applyNumberFormat="1" applyFont="1" applyFill="1" applyBorder="1" applyAlignment="1">
      <alignment horizontal="right"/>
    </xf>
    <xf numFmtId="14" fontId="7" fillId="0" borderId="0" xfId="0" applyNumberFormat="1" applyFont="1" applyFill="1" applyBorder="1" applyAlignment="1" applyProtection="1">
      <alignment horizontal="center"/>
    </xf>
    <xf numFmtId="3" fontId="7" fillId="0" borderId="0" xfId="0" applyNumberFormat="1" applyFont="1" applyFill="1" applyBorder="1" applyAlignment="1" applyProtection="1">
      <alignment horizontal="center"/>
    </xf>
    <xf numFmtId="165" fontId="7" fillId="0" borderId="0" xfId="0" applyNumberFormat="1" applyFont="1" applyFill="1" applyBorder="1" applyAlignment="1">
      <alignment horizontal="right"/>
    </xf>
    <xf numFmtId="165" fontId="7" fillId="0" borderId="3" xfId="0" applyNumberFormat="1" applyFont="1" applyFill="1" applyBorder="1" applyAlignment="1">
      <alignment horizontal="right"/>
    </xf>
    <xf numFmtId="0" fontId="7" fillId="5" borderId="14" xfId="0" applyFont="1" applyFill="1" applyBorder="1" applyAlignment="1">
      <alignment horizontal="right"/>
    </xf>
    <xf numFmtId="0" fontId="7" fillId="5" borderId="13" xfId="0" applyFont="1" applyFill="1" applyBorder="1" applyAlignment="1">
      <alignment horizontal="right"/>
    </xf>
    <xf numFmtId="0" fontId="6" fillId="0" borderId="0" xfId="0" applyFont="1" applyFill="1" applyBorder="1"/>
    <xf numFmtId="0" fontId="6" fillId="4" borderId="1" xfId="0" applyFont="1" applyFill="1" applyBorder="1" applyAlignment="1">
      <alignment horizontal="center"/>
    </xf>
    <xf numFmtId="0" fontId="6" fillId="4" borderId="1" xfId="0" applyFont="1" applyFill="1" applyBorder="1"/>
    <xf numFmtId="165" fontId="6" fillId="4" borderId="1" xfId="0" applyNumberFormat="1" applyFont="1" applyFill="1" applyBorder="1" applyAlignment="1">
      <alignment horizontal="right"/>
    </xf>
    <xf numFmtId="0" fontId="6" fillId="4" borderId="1" xfId="0" applyFont="1" applyFill="1" applyBorder="1" applyAlignment="1">
      <alignment horizontal="left"/>
    </xf>
    <xf numFmtId="3" fontId="7" fillId="0" borderId="10" xfId="0" applyNumberFormat="1" applyFont="1" applyFill="1" applyBorder="1" applyAlignment="1" applyProtection="1">
      <alignment horizontal="center"/>
    </xf>
    <xf numFmtId="0" fontId="6" fillId="4" borderId="7" xfId="0" applyFont="1" applyFill="1" applyBorder="1" applyAlignment="1">
      <alignment horizontal="center"/>
    </xf>
    <xf numFmtId="14" fontId="7" fillId="4" borderId="7" xfId="0" applyNumberFormat="1" applyFont="1" applyFill="1" applyBorder="1" applyAlignment="1" applyProtection="1">
      <alignment horizontal="center"/>
    </xf>
    <xf numFmtId="3" fontId="7" fillId="4" borderId="7" xfId="0" applyNumberFormat="1" applyFont="1" applyFill="1" applyBorder="1" applyAlignment="1" applyProtection="1">
      <alignment horizontal="center"/>
    </xf>
    <xf numFmtId="165" fontId="7" fillId="4" borderId="7" xfId="0" applyNumberFormat="1" applyFont="1" applyFill="1" applyBorder="1" applyProtection="1"/>
    <xf numFmtId="0" fontId="6" fillId="4" borderId="7" xfId="0" applyFont="1" applyFill="1" applyBorder="1"/>
    <xf numFmtId="165" fontId="6" fillId="4" borderId="7" xfId="0" applyNumberFormat="1" applyFont="1" applyFill="1" applyBorder="1" applyAlignment="1">
      <alignment horizontal="right"/>
    </xf>
    <xf numFmtId="165" fontId="6" fillId="4" borderId="7" xfId="0" applyNumberFormat="1" applyFont="1" applyFill="1" applyBorder="1" applyAlignment="1">
      <alignment horizontal="left"/>
    </xf>
    <xf numFmtId="10" fontId="7" fillId="4" borderId="7" xfId="2" applyNumberFormat="1" applyFont="1" applyFill="1" applyBorder="1" applyAlignment="1" applyProtection="1">
      <alignment horizontal="center"/>
    </xf>
    <xf numFmtId="0" fontId="6" fillId="4" borderId="2" xfId="0" applyFont="1" applyFill="1" applyBorder="1"/>
    <xf numFmtId="0" fontId="6" fillId="4" borderId="6" xfId="0" applyFont="1" applyFill="1" applyBorder="1" applyAlignment="1">
      <alignment horizontal="center"/>
    </xf>
    <xf numFmtId="14" fontId="7" fillId="4" borderId="4" xfId="0" applyNumberFormat="1" applyFont="1" applyFill="1" applyBorder="1" applyAlignment="1" applyProtection="1">
      <alignment horizontal="center"/>
    </xf>
    <xf numFmtId="165" fontId="7" fillId="4" borderId="4" xfId="0" applyNumberFormat="1" applyFont="1" applyFill="1" applyBorder="1" applyProtection="1"/>
    <xf numFmtId="0" fontId="6" fillId="4" borderId="4" xfId="0" applyFont="1" applyFill="1" applyBorder="1"/>
    <xf numFmtId="0" fontId="6" fillId="4" borderId="4" xfId="0" applyFont="1" applyFill="1" applyBorder="1" applyAlignment="1">
      <alignment horizontal="left"/>
    </xf>
    <xf numFmtId="10" fontId="7" fillId="4" borderId="5" xfId="2" applyNumberFormat="1" applyFont="1" applyFill="1" applyBorder="1" applyAlignment="1" applyProtection="1">
      <alignment horizontal="center"/>
    </xf>
    <xf numFmtId="165" fontId="6" fillId="0" borderId="2" xfId="0" applyNumberFormat="1" applyFont="1" applyFill="1" applyBorder="1"/>
    <xf numFmtId="10" fontId="6" fillId="0" borderId="2" xfId="0" applyNumberFormat="1" applyFont="1" applyFill="1" applyBorder="1" applyAlignment="1">
      <alignment horizontal="center"/>
    </xf>
    <xf numFmtId="165" fontId="6" fillId="4" borderId="1" xfId="0" applyNumberFormat="1" applyFont="1" applyFill="1" applyBorder="1"/>
    <xf numFmtId="165" fontId="7" fillId="4" borderId="1" xfId="0" applyNumberFormat="1" applyFont="1" applyFill="1" applyBorder="1" applyAlignment="1" applyProtection="1">
      <alignment horizontal="center"/>
    </xf>
    <xf numFmtId="10" fontId="6" fillId="4" borderId="1" xfId="0" applyNumberFormat="1" applyFont="1" applyFill="1" applyBorder="1" applyAlignment="1">
      <alignment horizontal="center"/>
    </xf>
    <xf numFmtId="0" fontId="6" fillId="4" borderId="0" xfId="0" applyFont="1" applyFill="1"/>
    <xf numFmtId="14" fontId="6" fillId="4" borderId="1" xfId="0" applyNumberFormat="1" applyFont="1" applyFill="1" applyBorder="1" applyAlignment="1" applyProtection="1">
      <alignment horizontal="center"/>
    </xf>
    <xf numFmtId="14" fontId="6" fillId="4" borderId="6" xfId="0" applyNumberFormat="1" applyFont="1" applyFill="1" applyBorder="1" applyAlignment="1" applyProtection="1">
      <alignment horizontal="center"/>
    </xf>
    <xf numFmtId="3" fontId="6" fillId="4" borderId="1" xfId="0" applyNumberFormat="1" applyFont="1" applyFill="1" applyBorder="1" applyAlignment="1" applyProtection="1">
      <alignment horizontal="center"/>
    </xf>
    <xf numFmtId="165" fontId="6" fillId="4" borderId="1" xfId="0" applyNumberFormat="1" applyFont="1" applyFill="1" applyBorder="1" applyProtection="1"/>
    <xf numFmtId="165" fontId="6" fillId="4" borderId="1" xfId="0" applyNumberFormat="1" applyFont="1" applyFill="1" applyBorder="1" applyAlignment="1" applyProtection="1">
      <alignment horizontal="right"/>
    </xf>
    <xf numFmtId="10" fontId="6" fillId="4" borderId="1" xfId="2" applyNumberFormat="1" applyFont="1" applyFill="1" applyBorder="1" applyAlignment="1" applyProtection="1">
      <alignment horizontal="center"/>
    </xf>
    <xf numFmtId="10" fontId="6" fillId="4" borderId="1" xfId="0" applyNumberFormat="1" applyFont="1" applyFill="1" applyBorder="1" applyAlignment="1" applyProtection="1">
      <alignment horizontal="center"/>
    </xf>
    <xf numFmtId="0" fontId="6" fillId="5" borderId="13" xfId="0" applyFont="1" applyFill="1" applyBorder="1" applyAlignment="1" applyProtection="1">
      <alignment horizontal="left"/>
    </xf>
    <xf numFmtId="0" fontId="6" fillId="5" borderId="10" xfId="0" applyFont="1" applyFill="1" applyBorder="1" applyAlignment="1">
      <alignment horizontal="center"/>
    </xf>
    <xf numFmtId="0" fontId="6" fillId="5" borderId="15" xfId="0" applyFont="1" applyFill="1" applyBorder="1" applyAlignment="1">
      <alignment horizontal="center"/>
    </xf>
    <xf numFmtId="165" fontId="7" fillId="5" borderId="3" xfId="0" applyNumberFormat="1" applyFont="1" applyFill="1" applyBorder="1" applyAlignment="1" applyProtection="1">
      <alignment horizontal="right"/>
    </xf>
    <xf numFmtId="0" fontId="7" fillId="5" borderId="9" xfId="0" applyFont="1" applyFill="1" applyBorder="1" applyAlignment="1">
      <alignment horizontal="center"/>
    </xf>
    <xf numFmtId="0" fontId="7" fillId="5" borderId="3" xfId="0" applyFont="1" applyFill="1" applyBorder="1" applyAlignment="1">
      <alignment horizontal="center"/>
    </xf>
    <xf numFmtId="0" fontId="7" fillId="5" borderId="3" xfId="0" applyFont="1" applyFill="1" applyBorder="1"/>
    <xf numFmtId="0" fontId="7" fillId="5" borderId="9" xfId="0" applyFont="1" applyFill="1" applyBorder="1" applyAlignment="1" applyProtection="1">
      <alignment horizontal="center"/>
    </xf>
    <xf numFmtId="0" fontId="7" fillId="5" borderId="3" xfId="0" applyFont="1" applyFill="1" applyBorder="1" applyAlignment="1" applyProtection="1">
      <alignment horizontal="center"/>
    </xf>
    <xf numFmtId="0" fontId="7" fillId="5" borderId="10" xfId="0" applyFont="1" applyFill="1" applyBorder="1"/>
    <xf numFmtId="0" fontId="6" fillId="4" borderId="5" xfId="0" applyFont="1" applyFill="1" applyBorder="1" applyAlignment="1">
      <alignment horizontal="center"/>
    </xf>
    <xf numFmtId="0" fontId="6" fillId="4" borderId="5" xfId="0" applyFont="1" applyFill="1" applyBorder="1"/>
    <xf numFmtId="0" fontId="6" fillId="4" borderId="5" xfId="0" applyFont="1" applyFill="1" applyBorder="1" applyAlignment="1">
      <alignment horizontal="left"/>
    </xf>
    <xf numFmtId="3" fontId="6" fillId="4" borderId="5" xfId="0" applyNumberFormat="1" applyFont="1" applyFill="1" applyBorder="1" applyAlignment="1" applyProtection="1">
      <alignment horizontal="center"/>
    </xf>
    <xf numFmtId="165" fontId="6" fillId="4" borderId="5" xfId="0" applyNumberFormat="1" applyFont="1" applyFill="1" applyBorder="1" applyAlignment="1">
      <alignment horizontal="left"/>
    </xf>
    <xf numFmtId="0" fontId="6" fillId="0" borderId="0" xfId="0" applyFont="1" applyFill="1"/>
    <xf numFmtId="0" fontId="7" fillId="0" borderId="13" xfId="0" applyFont="1" applyFill="1" applyBorder="1" applyAlignment="1" applyProtection="1">
      <alignment horizontal="left"/>
    </xf>
    <xf numFmtId="0" fontId="7" fillId="0" borderId="14" xfId="0" applyFont="1" applyFill="1" applyBorder="1" applyAlignment="1">
      <alignment horizontal="center"/>
    </xf>
    <xf numFmtId="165" fontId="7" fillId="0" borderId="14" xfId="0" applyNumberFormat="1" applyFont="1" applyFill="1" applyBorder="1" applyAlignment="1" applyProtection="1">
      <alignment horizontal="right"/>
    </xf>
    <xf numFmtId="165" fontId="7" fillId="0" borderId="14" xfId="0" applyNumberFormat="1" applyFont="1" applyFill="1" applyBorder="1" applyProtection="1"/>
    <xf numFmtId="4" fontId="7" fillId="0" borderId="14" xfId="0" applyNumberFormat="1" applyFont="1" applyFill="1" applyBorder="1" applyProtection="1"/>
    <xf numFmtId="0" fontId="7" fillId="0" borderId="14" xfId="0" applyFont="1" applyFill="1" applyBorder="1" applyAlignment="1">
      <alignment horizontal="right"/>
    </xf>
    <xf numFmtId="165" fontId="7" fillId="0" borderId="15" xfId="0" applyNumberFormat="1" applyFont="1" applyFill="1" applyBorder="1" applyProtection="1"/>
    <xf numFmtId="0" fontId="6" fillId="4" borderId="0" xfId="0" applyFont="1" applyFill="1" applyBorder="1" applyAlignment="1">
      <alignment horizontal="center"/>
    </xf>
    <xf numFmtId="3" fontId="7" fillId="4" borderId="0" xfId="0" applyNumberFormat="1" applyFont="1" applyFill="1" applyBorder="1" applyAlignment="1" applyProtection="1">
      <alignment horizontal="center"/>
    </xf>
    <xf numFmtId="165" fontId="7" fillId="4" borderId="0" xfId="0" applyNumberFormat="1" applyFont="1" applyFill="1" applyBorder="1" applyProtection="1"/>
    <xf numFmtId="0" fontId="6" fillId="4" borderId="0" xfId="0" applyFont="1" applyFill="1" applyBorder="1"/>
    <xf numFmtId="165" fontId="6" fillId="4" borderId="2" xfId="0" applyNumberFormat="1" applyFont="1" applyFill="1" applyBorder="1" applyAlignment="1">
      <alignment horizontal="right"/>
    </xf>
    <xf numFmtId="0" fontId="6" fillId="4" borderId="0" xfId="0" applyFont="1" applyFill="1" applyBorder="1" applyAlignment="1">
      <alignment horizontal="left"/>
    </xf>
    <xf numFmtId="0" fontId="7" fillId="0" borderId="7" xfId="0" applyFont="1" applyFill="1" applyBorder="1" applyAlignment="1" applyProtection="1">
      <alignment horizontal="left"/>
    </xf>
    <xf numFmtId="165" fontId="7" fillId="0" borderId="12" xfId="0" applyNumberFormat="1" applyFont="1" applyFill="1" applyBorder="1" applyAlignment="1" applyProtection="1">
      <alignment horizontal="right"/>
    </xf>
    <xf numFmtId="0" fontId="7" fillId="0" borderId="13" xfId="0" applyFont="1" applyFill="1" applyBorder="1" applyAlignment="1">
      <alignment horizontal="right"/>
    </xf>
    <xf numFmtId="0" fontId="7" fillId="0" borderId="12" xfId="0" applyFont="1" applyFill="1" applyBorder="1" applyAlignment="1">
      <alignment horizontal="right"/>
    </xf>
    <xf numFmtId="0" fontId="7" fillId="0" borderId="12" xfId="0" applyFont="1" applyFill="1" applyBorder="1" applyAlignment="1">
      <alignment horizontal="center"/>
    </xf>
    <xf numFmtId="165" fontId="7" fillId="0" borderId="12" xfId="0" applyNumberFormat="1" applyFont="1" applyFill="1" applyBorder="1" applyProtection="1"/>
    <xf numFmtId="0" fontId="7" fillId="5" borderId="12" xfId="0" applyFont="1" applyFill="1" applyBorder="1"/>
    <xf numFmtId="4" fontId="9" fillId="0" borderId="0" xfId="0" applyNumberFormat="1" applyFont="1" applyAlignment="1">
      <alignment horizontal="right"/>
    </xf>
    <xf numFmtId="4" fontId="18" fillId="0" borderId="0" xfId="0" applyNumberFormat="1" applyFont="1" applyAlignment="1">
      <alignment horizontal="right"/>
    </xf>
    <xf numFmtId="3" fontId="5" fillId="2" borderId="0" xfId="1" applyNumberFormat="1" applyFont="1" applyFill="1" applyBorder="1" applyAlignment="1">
      <alignment horizontal="center"/>
    </xf>
    <xf numFmtId="3" fontId="5" fillId="2" borderId="10" xfId="1" applyNumberFormat="1" applyFont="1" applyFill="1" applyBorder="1" applyAlignment="1">
      <alignment horizontal="center"/>
    </xf>
    <xf numFmtId="0" fontId="6" fillId="3" borderId="9" xfId="0" applyFont="1" applyFill="1" applyBorder="1" applyAlignment="1">
      <alignment horizontal="center" vertical="top"/>
    </xf>
    <xf numFmtId="0" fontId="19" fillId="2" borderId="0" xfId="0" applyFont="1" applyFill="1" applyBorder="1"/>
    <xf numFmtId="0" fontId="19" fillId="2" borderId="0" xfId="0" applyFont="1" applyFill="1"/>
    <xf numFmtId="0" fontId="6" fillId="3" borderId="4" xfId="0" applyFont="1" applyFill="1" applyBorder="1" applyAlignment="1">
      <alignment horizontal="center" vertical="top"/>
    </xf>
    <xf numFmtId="3" fontId="19" fillId="2" borderId="0" xfId="0" applyNumberFormat="1" applyFont="1" applyFill="1"/>
    <xf numFmtId="3" fontId="0" fillId="2" borderId="0" xfId="0" applyNumberFormat="1" applyFill="1"/>
    <xf numFmtId="0" fontId="13" fillId="0" borderId="0" xfId="0" applyFont="1" applyFill="1" applyBorder="1" applyAlignment="1">
      <alignment horizontal="right" vertical="center"/>
    </xf>
    <xf numFmtId="0" fontId="6" fillId="2" borderId="0" xfId="0" applyFont="1" applyFill="1"/>
    <xf numFmtId="43" fontId="5" fillId="2" borderId="1" xfId="1" applyFont="1" applyFill="1" applyBorder="1" applyAlignment="1">
      <alignment horizontal="center"/>
    </xf>
    <xf numFmtId="43" fontId="5" fillId="2" borderId="3" xfId="1" applyFont="1" applyFill="1" applyBorder="1" applyAlignment="1">
      <alignment horizontal="center" vertical="center"/>
    </xf>
    <xf numFmtId="2" fontId="5" fillId="2" borderId="3" xfId="0" applyNumberFormat="1" applyFont="1" applyFill="1" applyBorder="1" applyAlignment="1">
      <alignment horizontal="center" vertical="center"/>
    </xf>
    <xf numFmtId="167" fontId="5" fillId="2" borderId="1" xfId="0" applyNumberFormat="1" applyFont="1" applyFill="1" applyBorder="1" applyAlignment="1">
      <alignment horizontal="center"/>
    </xf>
    <xf numFmtId="0" fontId="6" fillId="2" borderId="3" xfId="0" applyFont="1" applyFill="1" applyBorder="1"/>
    <xf numFmtId="0" fontId="20" fillId="0" borderId="0" xfId="0" applyFont="1"/>
    <xf numFmtId="165" fontId="7" fillId="2" borderId="2" xfId="0" applyNumberFormat="1" applyFont="1" applyFill="1" applyBorder="1" applyAlignment="1" applyProtection="1">
      <alignment horizontal="center"/>
    </xf>
    <xf numFmtId="4" fontId="7" fillId="2" borderId="2" xfId="0" applyNumberFormat="1" applyFont="1" applyFill="1" applyBorder="1" applyAlignment="1" applyProtection="1">
      <alignment horizontal="center"/>
    </xf>
    <xf numFmtId="0" fontId="6" fillId="2" borderId="0" xfId="0" applyFont="1" applyFill="1" applyBorder="1" applyAlignment="1">
      <alignment horizontal="center"/>
    </xf>
    <xf numFmtId="0" fontId="6" fillId="2" borderId="0" xfId="0" applyFont="1" applyFill="1" applyBorder="1"/>
    <xf numFmtId="165" fontId="15" fillId="0" borderId="0" xfId="0" applyNumberFormat="1" applyFont="1" applyFill="1" applyBorder="1" applyAlignment="1" applyProtection="1">
      <alignment horizontal="right"/>
    </xf>
    <xf numFmtId="0" fontId="7" fillId="6" borderId="1" xfId="0" applyFont="1" applyFill="1" applyBorder="1" applyAlignment="1" applyProtection="1">
      <alignment horizontal="center"/>
    </xf>
    <xf numFmtId="0" fontId="7" fillId="6" borderId="5" xfId="0" applyFont="1" applyFill="1" applyBorder="1" applyAlignment="1" applyProtection="1">
      <alignment horizontal="center" wrapText="1"/>
    </xf>
    <xf numFmtId="0" fontId="7" fillId="6" borderId="5" xfId="0" applyFont="1" applyFill="1" applyBorder="1" applyAlignment="1" applyProtection="1">
      <alignment horizontal="center"/>
    </xf>
    <xf numFmtId="0" fontId="7" fillId="6" borderId="4" xfId="0" applyFont="1" applyFill="1" applyBorder="1" applyAlignment="1" applyProtection="1">
      <alignment horizontal="centerContinuous"/>
    </xf>
    <xf numFmtId="0" fontId="7" fillId="6" borderId="14" xfId="0" applyFont="1" applyFill="1" applyBorder="1" applyAlignment="1" applyProtection="1">
      <alignment horizontal="centerContinuous"/>
    </xf>
    <xf numFmtId="165" fontId="7" fillId="6" borderId="1" xfId="0" applyNumberFormat="1" applyFont="1" applyFill="1" applyBorder="1" applyAlignment="1" applyProtection="1">
      <alignment horizontal="center"/>
    </xf>
    <xf numFmtId="165" fontId="7" fillId="6" borderId="6" xfId="0" applyNumberFormat="1" applyFont="1" applyFill="1" applyBorder="1" applyAlignment="1" applyProtection="1">
      <alignment horizontal="center"/>
    </xf>
    <xf numFmtId="4" fontId="7" fillId="6" borderId="1" xfId="0" applyNumberFormat="1" applyFont="1" applyFill="1" applyBorder="1" applyAlignment="1" applyProtection="1">
      <alignment horizontal="center"/>
    </xf>
    <xf numFmtId="0" fontId="7" fillId="6" borderId="13" xfId="0" applyFont="1" applyFill="1" applyBorder="1" applyAlignment="1" applyProtection="1">
      <alignment horizontal="centerContinuous"/>
    </xf>
    <xf numFmtId="0" fontId="7" fillId="6" borderId="15" xfId="0" applyFont="1" applyFill="1" applyBorder="1" applyAlignment="1" applyProtection="1">
      <alignment horizontal="centerContinuous"/>
    </xf>
    <xf numFmtId="0" fontId="7" fillId="6" borderId="6" xfId="0" applyFont="1" applyFill="1" applyBorder="1" applyAlignment="1" applyProtection="1">
      <alignment horizontal="center" vertical="center" wrapText="1"/>
    </xf>
    <xf numFmtId="0" fontId="7" fillId="6" borderId="6" xfId="0" applyFont="1" applyFill="1" applyBorder="1" applyAlignment="1" applyProtection="1">
      <alignment horizontal="centerContinuous"/>
    </xf>
    <xf numFmtId="0" fontId="7" fillId="6" borderId="2" xfId="0" applyFont="1" applyFill="1" applyBorder="1" applyAlignment="1" applyProtection="1">
      <alignment horizontal="center"/>
    </xf>
    <xf numFmtId="0" fontId="7" fillId="6" borderId="0" xfId="0" applyFont="1" applyFill="1" applyBorder="1" applyAlignment="1">
      <alignment horizontal="center"/>
    </xf>
    <xf numFmtId="0" fontId="7" fillId="6" borderId="2" xfId="0" applyFont="1" applyFill="1" applyBorder="1" applyAlignment="1">
      <alignment horizontal="center"/>
    </xf>
    <xf numFmtId="0" fontId="7" fillId="6" borderId="1" xfId="0" applyFont="1" applyFill="1" applyBorder="1" applyAlignment="1">
      <alignment horizontal="center"/>
    </xf>
    <xf numFmtId="165" fontId="7" fillId="6" borderId="2" xfId="0" applyNumberFormat="1" applyFont="1" applyFill="1" applyBorder="1" applyAlignment="1" applyProtection="1">
      <alignment horizontal="center"/>
    </xf>
    <xf numFmtId="165" fontId="7" fillId="6" borderId="8" xfId="0" applyNumberFormat="1" applyFont="1" applyFill="1" applyBorder="1" applyAlignment="1" applyProtection="1">
      <alignment horizontal="center"/>
    </xf>
    <xf numFmtId="4" fontId="7" fillId="6" borderId="2" xfId="0" applyNumberFormat="1" applyFont="1" applyFill="1" applyBorder="1" applyAlignment="1">
      <alignment horizontal="center"/>
    </xf>
    <xf numFmtId="0" fontId="7" fillId="6" borderId="4" xfId="0" applyFont="1" applyFill="1" applyBorder="1" applyAlignment="1" applyProtection="1">
      <alignment horizontal="center"/>
    </xf>
    <xf numFmtId="0" fontId="7" fillId="6" borderId="8" xfId="0" applyFont="1" applyFill="1" applyBorder="1" applyAlignment="1" applyProtection="1">
      <alignment horizontal="center" vertical="center" wrapText="1"/>
    </xf>
    <xf numFmtId="0" fontId="7" fillId="6" borderId="9" xfId="0" applyFont="1" applyFill="1" applyBorder="1" applyAlignment="1" applyProtection="1">
      <alignment horizontal="centerContinuous"/>
    </xf>
    <xf numFmtId="0" fontId="7" fillId="6" borderId="11" xfId="0" applyFont="1" applyFill="1" applyBorder="1" applyAlignment="1" applyProtection="1">
      <alignment horizontal="centerContinuous"/>
    </xf>
    <xf numFmtId="0" fontId="6" fillId="6" borderId="2" xfId="0" applyFont="1" applyFill="1" applyBorder="1" applyAlignment="1">
      <alignment horizontal="center" wrapText="1"/>
    </xf>
    <xf numFmtId="0" fontId="7" fillId="6" borderId="0" xfId="0" applyFont="1" applyFill="1" applyBorder="1" applyAlignment="1" applyProtection="1">
      <alignment horizontal="center"/>
    </xf>
    <xf numFmtId="165" fontId="7" fillId="6" borderId="8" xfId="0" applyNumberFormat="1" applyFont="1" applyFill="1" applyBorder="1" applyAlignment="1" applyProtection="1">
      <alignment horizontal="center" wrapText="1"/>
    </xf>
    <xf numFmtId="0" fontId="7" fillId="6" borderId="7" xfId="0" applyFont="1" applyFill="1" applyBorder="1" applyAlignment="1" applyProtection="1">
      <alignment horizontal="center" wrapText="1"/>
    </xf>
    <xf numFmtId="0" fontId="7" fillId="6" borderId="0" xfId="0" applyFont="1" applyFill="1" applyBorder="1" applyAlignment="1">
      <alignment horizontal="center" vertical="center" wrapText="1"/>
    </xf>
    <xf numFmtId="0" fontId="6" fillId="6" borderId="6" xfId="0" applyFont="1" applyFill="1" applyBorder="1" applyAlignment="1">
      <alignment horizontal="center"/>
    </xf>
    <xf numFmtId="0" fontId="7" fillId="6" borderId="8" xfId="0" applyFont="1" applyFill="1" applyBorder="1" applyAlignment="1" applyProtection="1">
      <alignment horizontal="center"/>
    </xf>
    <xf numFmtId="0" fontId="6" fillId="6" borderId="0" xfId="0" applyFont="1" applyFill="1" applyAlignment="1">
      <alignment horizontal="center"/>
    </xf>
    <xf numFmtId="0" fontId="7" fillId="6" borderId="7" xfId="0" applyFont="1" applyFill="1" applyBorder="1" applyAlignment="1" applyProtection="1">
      <alignment horizontal="center"/>
    </xf>
    <xf numFmtId="0" fontId="6" fillId="6" borderId="0" xfId="0" applyFont="1" applyFill="1" applyBorder="1" applyAlignment="1">
      <alignment horizontal="center"/>
    </xf>
    <xf numFmtId="0" fontId="6" fillId="6" borderId="2" xfId="0" applyFont="1" applyFill="1" applyBorder="1" applyAlignment="1">
      <alignment horizontal="center"/>
    </xf>
    <xf numFmtId="4" fontId="7" fillId="6" borderId="2" xfId="0" applyNumberFormat="1" applyFont="1" applyFill="1" applyBorder="1" applyAlignment="1" applyProtection="1">
      <alignment horizontal="center"/>
    </xf>
    <xf numFmtId="0" fontId="7" fillId="6" borderId="8" xfId="0" applyFont="1" applyFill="1" applyBorder="1" applyAlignment="1">
      <alignment horizontal="center"/>
    </xf>
    <xf numFmtId="0" fontId="7" fillId="6" borderId="3" xfId="0" applyFont="1" applyFill="1" applyBorder="1" applyAlignment="1">
      <alignment horizontal="center"/>
    </xf>
    <xf numFmtId="0" fontId="7" fillId="6" borderId="10" xfId="0" applyFont="1" applyFill="1" applyBorder="1" applyAlignment="1">
      <alignment horizontal="center"/>
    </xf>
    <xf numFmtId="0" fontId="6" fillId="6" borderId="10" xfId="0" applyFont="1" applyFill="1" applyBorder="1" applyAlignment="1">
      <alignment horizontal="center"/>
    </xf>
    <xf numFmtId="0" fontId="6" fillId="6" borderId="3" xfId="0" applyFont="1" applyFill="1" applyBorder="1" applyAlignment="1">
      <alignment horizontal="center"/>
    </xf>
    <xf numFmtId="0" fontId="7" fillId="6" borderId="3" xfId="0" applyFont="1" applyFill="1" applyBorder="1" applyAlignment="1" applyProtection="1">
      <alignment horizontal="center"/>
    </xf>
    <xf numFmtId="165" fontId="7" fillId="6" borderId="3" xfId="0" applyNumberFormat="1" applyFont="1" applyFill="1" applyBorder="1" applyAlignment="1" applyProtection="1">
      <alignment horizontal="center"/>
    </xf>
    <xf numFmtId="165" fontId="7" fillId="6" borderId="11" xfId="0" applyNumberFormat="1" applyFont="1" applyFill="1" applyBorder="1" applyAlignment="1" applyProtection="1">
      <alignment horizontal="center"/>
    </xf>
    <xf numFmtId="4" fontId="7" fillId="6" borderId="3" xfId="0" applyNumberFormat="1" applyFont="1" applyFill="1" applyBorder="1" applyAlignment="1" applyProtection="1">
      <alignment horizontal="center"/>
    </xf>
    <xf numFmtId="0" fontId="7" fillId="6" borderId="9" xfId="0" applyFont="1" applyFill="1" applyBorder="1" applyAlignment="1" applyProtection="1">
      <alignment horizontal="center"/>
    </xf>
    <xf numFmtId="0" fontId="7" fillId="6" borderId="10" xfId="0" applyFont="1" applyFill="1" applyBorder="1" applyAlignment="1" applyProtection="1">
      <alignment horizontal="center"/>
    </xf>
    <xf numFmtId="0" fontId="7" fillId="6" borderId="10" xfId="0" applyFont="1" applyFill="1" applyBorder="1" applyAlignment="1">
      <alignment horizontal="center" vertical="center" wrapText="1"/>
    </xf>
    <xf numFmtId="0" fontId="7" fillId="6" borderId="11" xfId="0" applyFont="1" applyFill="1" applyBorder="1" applyAlignment="1">
      <alignment horizontal="center"/>
    </xf>
    <xf numFmtId="0" fontId="7" fillId="6" borderId="11" xfId="0" applyFont="1" applyFill="1" applyBorder="1" applyAlignment="1" applyProtection="1">
      <alignment horizontal="center"/>
    </xf>
    <xf numFmtId="0" fontId="5" fillId="0" borderId="0" xfId="0" applyFont="1"/>
    <xf numFmtId="0" fontId="7" fillId="6" borderId="6" xfId="0" applyFont="1" applyFill="1" applyBorder="1" applyAlignment="1" applyProtection="1">
      <alignment horizontal="center"/>
    </xf>
    <xf numFmtId="0" fontId="7" fillId="6" borderId="5" xfId="0" applyFont="1" applyFill="1" applyBorder="1" applyAlignment="1" applyProtection="1">
      <alignment horizontal="centerContinuous"/>
    </xf>
    <xf numFmtId="0" fontId="12" fillId="6" borderId="14" xfId="0" applyFont="1" applyFill="1" applyBorder="1" applyAlignment="1" applyProtection="1">
      <alignment horizontal="centerContinuous"/>
    </xf>
    <xf numFmtId="0" fontId="7" fillId="6" borderId="1" xfId="0" applyFont="1" applyFill="1" applyBorder="1" applyAlignment="1" applyProtection="1">
      <alignment horizontal="center" vertical="center"/>
    </xf>
    <xf numFmtId="0" fontId="6" fillId="6" borderId="0" xfId="0" applyFont="1" applyFill="1"/>
    <xf numFmtId="0" fontId="7" fillId="6" borderId="4" xfId="0" applyFont="1" applyFill="1" applyBorder="1" applyAlignment="1">
      <alignment horizontal="center"/>
    </xf>
    <xf numFmtId="0" fontId="7" fillId="6" borderId="1" xfId="0" applyFont="1" applyFill="1" applyBorder="1" applyAlignment="1" applyProtection="1">
      <alignment horizontal="center" wrapText="1"/>
    </xf>
    <xf numFmtId="0" fontId="7" fillId="6" borderId="0" xfId="0" applyFont="1" applyFill="1" applyBorder="1" applyAlignment="1" applyProtection="1">
      <alignment horizontal="center" wrapText="1"/>
    </xf>
    <xf numFmtId="0" fontId="7" fillId="6" borderId="2" xfId="0" applyFont="1" applyFill="1" applyBorder="1" applyAlignment="1" applyProtection="1">
      <alignment horizontal="center" wrapText="1"/>
    </xf>
    <xf numFmtId="0" fontId="6" fillId="6" borderId="2"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2" xfId="0" applyFont="1" applyFill="1" applyBorder="1" applyAlignment="1" applyProtection="1">
      <alignment horizontal="center" vertical="center"/>
    </xf>
    <xf numFmtId="0" fontId="6" fillId="6" borderId="7" xfId="0" applyFont="1" applyFill="1" applyBorder="1" applyAlignment="1">
      <alignment horizontal="center"/>
    </xf>
    <xf numFmtId="0" fontId="12" fillId="6" borderId="2" xfId="0" applyFont="1" applyFill="1" applyBorder="1" applyAlignment="1" applyProtection="1">
      <alignment horizontal="center" wrapText="1"/>
    </xf>
    <xf numFmtId="0" fontId="6" fillId="6" borderId="8" xfId="0" applyFont="1" applyFill="1" applyBorder="1" applyAlignment="1">
      <alignment horizontal="center" wrapText="1"/>
    </xf>
    <xf numFmtId="0" fontId="7" fillId="6" borderId="2" xfId="0" applyFont="1" applyFill="1" applyBorder="1" applyAlignment="1" applyProtection="1">
      <alignment horizontal="center" vertical="top"/>
    </xf>
    <xf numFmtId="0" fontId="12" fillId="6" borderId="2" xfId="0" applyFont="1" applyFill="1" applyBorder="1" applyAlignment="1" applyProtection="1">
      <alignment horizontal="center"/>
    </xf>
    <xf numFmtId="0" fontId="6" fillId="2" borderId="0" xfId="0" applyFont="1" applyFill="1" applyAlignment="1">
      <alignment horizontal="center"/>
    </xf>
    <xf numFmtId="0" fontId="6" fillId="2" borderId="0" xfId="0" applyFont="1" applyFill="1" applyAlignment="1">
      <alignment horizontal="right"/>
    </xf>
    <xf numFmtId="4" fontId="6" fillId="2" borderId="0" xfId="0" applyNumberFormat="1" applyFont="1" applyFill="1"/>
    <xf numFmtId="0" fontId="6" fillId="2" borderId="0" xfId="0" applyFont="1" applyFill="1" applyAlignment="1">
      <alignment horizontal="left"/>
    </xf>
    <xf numFmtId="14" fontId="11" fillId="2" borderId="0" xfId="0" applyNumberFormat="1" applyFont="1" applyFill="1" applyBorder="1" applyAlignment="1" applyProtection="1">
      <alignment horizontal="center"/>
    </xf>
    <xf numFmtId="3" fontId="11" fillId="2" borderId="0" xfId="0" applyNumberFormat="1" applyFont="1" applyFill="1" applyBorder="1" applyAlignment="1" applyProtection="1">
      <alignment horizontal="center"/>
    </xf>
    <xf numFmtId="165" fontId="11" fillId="2" borderId="0" xfId="0" applyNumberFormat="1" applyFont="1" applyFill="1" applyBorder="1" applyProtection="1"/>
    <xf numFmtId="165" fontId="11" fillId="2" borderId="0" xfId="0" applyNumberFormat="1" applyFont="1" applyFill="1" applyBorder="1" applyAlignment="1" applyProtection="1">
      <alignment horizontal="right"/>
    </xf>
    <xf numFmtId="4" fontId="11" fillId="2" borderId="0" xfId="0" applyNumberFormat="1" applyFont="1" applyFill="1" applyBorder="1" applyProtection="1"/>
    <xf numFmtId="0" fontId="3" fillId="2" borderId="0" xfId="0" applyFont="1" applyFill="1" applyAlignment="1" applyProtection="1">
      <alignment horizontal="centerContinuous"/>
    </xf>
    <xf numFmtId="0" fontId="11" fillId="2" borderId="0" xfId="0" applyFont="1" applyFill="1" applyBorder="1" applyAlignment="1" applyProtection="1">
      <alignment horizontal="right"/>
    </xf>
    <xf numFmtId="0" fontId="11" fillId="2" borderId="0" xfId="0" applyFont="1" applyFill="1" applyAlignment="1" applyProtection="1">
      <alignment horizontal="left"/>
    </xf>
    <xf numFmtId="0" fontId="11" fillId="2" borderId="0" xfId="0" applyFont="1" applyFill="1" applyAlignment="1">
      <alignment horizontal="center"/>
    </xf>
    <xf numFmtId="165" fontId="3" fillId="2" borderId="0" xfId="0" applyNumberFormat="1" applyFont="1" applyFill="1" applyAlignment="1">
      <alignment horizontal="right"/>
    </xf>
    <xf numFmtId="165" fontId="3" fillId="2" borderId="0" xfId="0" applyNumberFormat="1" applyFont="1" applyFill="1"/>
    <xf numFmtId="165" fontId="11" fillId="2" borderId="0" xfId="0" applyNumberFormat="1" applyFont="1" applyFill="1" applyProtection="1"/>
    <xf numFmtId="4" fontId="11" fillId="2" borderId="0" xfId="0" applyNumberFormat="1" applyFont="1" applyFill="1" applyProtection="1"/>
    <xf numFmtId="0" fontId="11" fillId="2" borderId="0" xfId="0" applyFont="1" applyFill="1" applyAlignment="1">
      <alignment horizontal="right"/>
    </xf>
    <xf numFmtId="165" fontId="7" fillId="2" borderId="0" xfId="0" applyNumberFormat="1" applyFont="1" applyFill="1" applyBorder="1" applyAlignment="1" applyProtection="1">
      <alignment horizontal="right"/>
    </xf>
    <xf numFmtId="165" fontId="7" fillId="2" borderId="0" xfId="0" applyNumberFormat="1" applyFont="1" applyFill="1" applyBorder="1" applyProtection="1"/>
    <xf numFmtId="0" fontId="13" fillId="2" borderId="0" xfId="0" applyFont="1" applyFill="1"/>
    <xf numFmtId="0" fontId="15" fillId="2" borderId="0" xfId="0" applyFont="1" applyFill="1" applyBorder="1" applyAlignment="1" applyProtection="1">
      <alignment horizontal="left"/>
    </xf>
    <xf numFmtId="0" fontId="15" fillId="2" borderId="0" xfId="0" applyFont="1" applyFill="1" applyBorder="1" applyAlignment="1">
      <alignment horizontal="center"/>
    </xf>
    <xf numFmtId="165" fontId="15" fillId="2" borderId="0" xfId="0" applyNumberFormat="1" applyFont="1" applyFill="1" applyBorder="1" applyAlignment="1" applyProtection="1">
      <alignment horizontal="right"/>
    </xf>
    <xf numFmtId="0" fontId="15" fillId="2" borderId="0" xfId="0" applyFont="1" applyFill="1" applyBorder="1" applyAlignment="1">
      <alignment horizontal="right"/>
    </xf>
    <xf numFmtId="10" fontId="15" fillId="2" borderId="0" xfId="0" applyNumberFormat="1" applyFont="1" applyFill="1" applyBorder="1" applyAlignment="1">
      <alignment horizontal="center"/>
    </xf>
    <xf numFmtId="165" fontId="15" fillId="2" borderId="0" xfId="0" applyNumberFormat="1" applyFont="1" applyFill="1" applyBorder="1" applyProtection="1"/>
    <xf numFmtId="0" fontId="9" fillId="2" borderId="0" xfId="0" applyFont="1" applyFill="1" applyAlignment="1">
      <alignment horizontal="left"/>
    </xf>
    <xf numFmtId="0" fontId="9" fillId="2" borderId="0" xfId="0" applyFont="1" applyFill="1" applyAlignment="1">
      <alignment horizontal="center"/>
    </xf>
    <xf numFmtId="0" fontId="9" fillId="2" borderId="0" xfId="0" applyFont="1" applyFill="1" applyAlignment="1">
      <alignment horizontal="right"/>
    </xf>
    <xf numFmtId="0" fontId="9" fillId="2" borderId="0" xfId="0" applyFont="1" applyFill="1"/>
    <xf numFmtId="4" fontId="9" fillId="2" borderId="0" xfId="0" applyNumberFormat="1" applyFont="1" applyFill="1"/>
    <xf numFmtId="0" fontId="10" fillId="2" borderId="0" xfId="0" applyFont="1" applyFill="1" applyAlignment="1" applyProtection="1">
      <alignment horizontal="centerContinuous"/>
    </xf>
    <xf numFmtId="0" fontId="9" fillId="2" borderId="0" xfId="0" applyFont="1" applyFill="1" applyAlignment="1" applyProtection="1">
      <alignment horizontal="centerContinuous"/>
    </xf>
    <xf numFmtId="4" fontId="11" fillId="2" borderId="10" xfId="0" applyNumberFormat="1" applyFont="1" applyFill="1" applyBorder="1" applyProtection="1"/>
    <xf numFmtId="0" fontId="6" fillId="2" borderId="2" xfId="0" applyFont="1" applyFill="1" applyBorder="1" applyAlignment="1">
      <alignment horizontal="right"/>
    </xf>
    <xf numFmtId="14" fontId="7" fillId="2" borderId="2" xfId="0" applyNumberFormat="1" applyFont="1" applyFill="1" applyBorder="1" applyAlignment="1" applyProtection="1">
      <alignment horizontal="center"/>
    </xf>
    <xf numFmtId="3" fontId="7" fillId="2" borderId="2" xfId="0" applyNumberFormat="1" applyFont="1" applyFill="1" applyBorder="1" applyAlignment="1" applyProtection="1">
      <alignment horizontal="center"/>
    </xf>
    <xf numFmtId="165" fontId="7" fillId="2" borderId="2" xfId="0" applyNumberFormat="1" applyFont="1" applyFill="1" applyBorder="1" applyProtection="1"/>
    <xf numFmtId="165" fontId="7" fillId="2" borderId="2" xfId="0" applyNumberFormat="1" applyFont="1" applyFill="1" applyBorder="1" applyAlignment="1" applyProtection="1">
      <alignment horizontal="right"/>
    </xf>
    <xf numFmtId="165" fontId="7" fillId="2" borderId="2" xfId="0" applyNumberFormat="1" applyFont="1" applyFill="1" applyBorder="1" applyAlignment="1" applyProtection="1"/>
    <xf numFmtId="10" fontId="7" fillId="2" borderId="2" xfId="0" applyNumberFormat="1" applyFont="1" applyFill="1" applyBorder="1" applyAlignment="1" applyProtection="1">
      <alignment horizontal="center"/>
    </xf>
    <xf numFmtId="14" fontId="7" fillId="2" borderId="3" xfId="0" applyNumberFormat="1" applyFont="1" applyFill="1" applyBorder="1" applyAlignment="1" applyProtection="1">
      <alignment horizontal="center"/>
    </xf>
    <xf numFmtId="3" fontId="7" fillId="2" borderId="3" xfId="0" applyNumberFormat="1" applyFont="1" applyFill="1" applyBorder="1" applyAlignment="1" applyProtection="1">
      <alignment horizontal="center"/>
    </xf>
    <xf numFmtId="165" fontId="7" fillId="2" borderId="3" xfId="0" applyNumberFormat="1" applyFont="1" applyFill="1" applyBorder="1" applyAlignment="1" applyProtection="1">
      <alignment horizontal="right"/>
    </xf>
    <xf numFmtId="165" fontId="7" fillId="2" borderId="3" xfId="0" applyNumberFormat="1" applyFont="1" applyFill="1" applyBorder="1" applyProtection="1"/>
    <xf numFmtId="10" fontId="7" fillId="2" borderId="3" xfId="0" applyNumberFormat="1" applyFont="1" applyFill="1" applyBorder="1" applyAlignment="1" applyProtection="1">
      <alignment horizontal="center"/>
    </xf>
    <xf numFmtId="0" fontId="7" fillId="2" borderId="2" xfId="0" applyFont="1" applyFill="1" applyBorder="1" applyAlignment="1" applyProtection="1">
      <alignment horizontal="right"/>
    </xf>
    <xf numFmtId="14" fontId="7" fillId="2" borderId="0" xfId="0" applyNumberFormat="1" applyFont="1" applyFill="1" applyBorder="1" applyAlignment="1" applyProtection="1">
      <alignment horizontal="center"/>
    </xf>
    <xf numFmtId="3" fontId="7" fillId="2" borderId="7" xfId="0" applyNumberFormat="1" applyFont="1" applyFill="1" applyBorder="1" applyAlignment="1" applyProtection="1">
      <alignment horizontal="center"/>
    </xf>
    <xf numFmtId="165" fontId="7" fillId="2" borderId="8" xfId="0" applyNumberFormat="1" applyFont="1" applyFill="1" applyBorder="1" applyProtection="1"/>
    <xf numFmtId="4" fontId="7" fillId="2" borderId="2" xfId="0" applyNumberFormat="1" applyFont="1" applyFill="1" applyBorder="1" applyProtection="1"/>
    <xf numFmtId="10" fontId="7" fillId="2" borderId="8" xfId="0" applyNumberFormat="1" applyFont="1" applyFill="1" applyBorder="1" applyAlignment="1" applyProtection="1">
      <alignment horizontal="center"/>
    </xf>
    <xf numFmtId="10" fontId="7" fillId="2" borderId="0" xfId="0" applyNumberFormat="1" applyFont="1" applyFill="1" applyBorder="1" applyAlignment="1" applyProtection="1">
      <alignment horizontal="center"/>
    </xf>
    <xf numFmtId="14" fontId="7" fillId="2" borderId="7" xfId="0" applyNumberFormat="1" applyFont="1" applyFill="1" applyBorder="1" applyAlignment="1" applyProtection="1">
      <alignment horizontal="center"/>
    </xf>
    <xf numFmtId="165" fontId="7" fillId="2" borderId="7" xfId="0" applyNumberFormat="1" applyFont="1" applyFill="1" applyBorder="1" applyAlignment="1" applyProtection="1">
      <alignment horizontal="right"/>
    </xf>
    <xf numFmtId="0" fontId="6" fillId="2" borderId="7" xfId="0" applyFont="1" applyFill="1" applyBorder="1" applyAlignment="1">
      <alignment horizontal="right"/>
    </xf>
    <xf numFmtId="10" fontId="7" fillId="2" borderId="2" xfId="2" applyNumberFormat="1" applyFont="1" applyFill="1" applyBorder="1" applyAlignment="1" applyProtection="1">
      <alignment horizontal="center"/>
    </xf>
    <xf numFmtId="10" fontId="7" fillId="2" borderId="3" xfId="2" applyNumberFormat="1" applyFont="1" applyFill="1" applyBorder="1" applyAlignment="1" applyProtection="1">
      <alignment horizontal="center"/>
    </xf>
    <xf numFmtId="0" fontId="14" fillId="2" borderId="2" xfId="0" applyFont="1" applyFill="1" applyBorder="1" applyAlignment="1">
      <alignment horizontal="right"/>
    </xf>
    <xf numFmtId="165" fontId="7" fillId="2" borderId="2" xfId="0" applyNumberFormat="1" applyFont="1" applyFill="1" applyBorder="1" applyAlignment="1">
      <alignment horizontal="right"/>
    </xf>
    <xf numFmtId="3" fontId="7" fillId="2" borderId="0" xfId="0" applyNumberFormat="1" applyFont="1" applyFill="1" applyBorder="1" applyAlignment="1" applyProtection="1">
      <alignment horizontal="center"/>
    </xf>
    <xf numFmtId="165" fontId="7" fillId="2" borderId="0" xfId="0" applyNumberFormat="1" applyFont="1" applyFill="1" applyBorder="1" applyAlignment="1">
      <alignment horizontal="right"/>
    </xf>
    <xf numFmtId="0" fontId="6" fillId="2" borderId="3" xfId="0" applyFont="1" applyFill="1" applyBorder="1" applyAlignment="1">
      <alignment horizontal="right"/>
    </xf>
    <xf numFmtId="165" fontId="7" fillId="2" borderId="3" xfId="0" applyNumberFormat="1" applyFont="1" applyFill="1" applyBorder="1" applyAlignment="1">
      <alignment horizontal="right"/>
    </xf>
    <xf numFmtId="10" fontId="7" fillId="2" borderId="0" xfId="2" applyNumberFormat="1" applyFont="1" applyFill="1" applyBorder="1" applyAlignment="1" applyProtection="1">
      <alignment horizontal="center"/>
    </xf>
    <xf numFmtId="165" fontId="7" fillId="2" borderId="8" xfId="0" applyNumberFormat="1" applyFont="1" applyFill="1" applyBorder="1" applyAlignment="1" applyProtection="1">
      <alignment horizontal="center"/>
    </xf>
    <xf numFmtId="165" fontId="7" fillId="2" borderId="0" xfId="0" applyNumberFormat="1" applyFont="1" applyFill="1" applyBorder="1" applyAlignment="1" applyProtection="1">
      <alignment horizontal="center"/>
    </xf>
    <xf numFmtId="165" fontId="7" fillId="2" borderId="8" xfId="0" applyNumberFormat="1" applyFont="1" applyFill="1" applyBorder="1" applyAlignment="1" applyProtection="1"/>
    <xf numFmtId="165" fontId="7" fillId="2" borderId="0" xfId="0" applyNumberFormat="1" applyFont="1" applyFill="1" applyBorder="1" applyAlignment="1" applyProtection="1"/>
    <xf numFmtId="0" fontId="14" fillId="2" borderId="3" xfId="0" applyFont="1" applyFill="1" applyBorder="1" applyAlignment="1">
      <alignment horizontal="right"/>
    </xf>
    <xf numFmtId="14" fontId="7" fillId="2" borderId="9" xfId="0" applyNumberFormat="1" applyFont="1" applyFill="1" applyBorder="1" applyAlignment="1" applyProtection="1">
      <alignment horizontal="center"/>
    </xf>
    <xf numFmtId="3" fontId="7" fillId="2" borderId="10" xfId="0" applyNumberFormat="1" applyFont="1" applyFill="1" applyBorder="1" applyAlignment="1" applyProtection="1">
      <alignment horizontal="center"/>
    </xf>
    <xf numFmtId="165" fontId="7" fillId="2" borderId="10" xfId="0" applyNumberFormat="1" applyFont="1" applyFill="1" applyBorder="1" applyAlignment="1">
      <alignment horizontal="right"/>
    </xf>
    <xf numFmtId="165" fontId="7" fillId="2" borderId="3" xfId="0" applyNumberFormat="1" applyFont="1" applyFill="1" applyBorder="1" applyAlignment="1" applyProtection="1"/>
    <xf numFmtId="165" fontId="7" fillId="2" borderId="11" xfId="0" applyNumberFormat="1" applyFont="1" applyFill="1" applyBorder="1" applyAlignment="1" applyProtection="1"/>
    <xf numFmtId="165" fontId="7" fillId="2" borderId="10" xfId="0" applyNumberFormat="1" applyFont="1" applyFill="1" applyBorder="1" applyAlignment="1" applyProtection="1"/>
    <xf numFmtId="165" fontId="7" fillId="2" borderId="10" xfId="0" applyNumberFormat="1" applyFont="1" applyFill="1" applyBorder="1" applyAlignment="1" applyProtection="1">
      <alignment horizontal="right"/>
    </xf>
    <xf numFmtId="10" fontId="7" fillId="2" borderId="10" xfId="0" applyNumberFormat="1" applyFont="1" applyFill="1" applyBorder="1" applyAlignment="1" applyProtection="1">
      <alignment horizontal="center"/>
    </xf>
    <xf numFmtId="165" fontId="6" fillId="2" borderId="2" xfId="1" applyNumberFormat="1" applyFont="1" applyFill="1" applyBorder="1" applyAlignment="1"/>
    <xf numFmtId="165" fontId="6" fillId="2" borderId="2" xfId="0" applyNumberFormat="1" applyFont="1" applyFill="1" applyBorder="1" applyAlignment="1"/>
    <xf numFmtId="165" fontId="6" fillId="2" borderId="2" xfId="0" applyNumberFormat="1" applyFont="1" applyFill="1" applyBorder="1"/>
    <xf numFmtId="10" fontId="6" fillId="2" borderId="2" xfId="0" applyNumberFormat="1" applyFont="1" applyFill="1" applyBorder="1" applyAlignment="1">
      <alignment horizontal="center"/>
    </xf>
    <xf numFmtId="166" fontId="6" fillId="2" borderId="2" xfId="1" applyNumberFormat="1" applyFont="1" applyFill="1" applyBorder="1" applyAlignment="1">
      <alignment horizontal="right"/>
    </xf>
    <xf numFmtId="165" fontId="6" fillId="2" borderId="3" xfId="1" applyNumberFormat="1" applyFont="1" applyFill="1" applyBorder="1" applyAlignment="1"/>
    <xf numFmtId="166" fontId="6" fillId="2" borderId="3" xfId="1" applyNumberFormat="1" applyFont="1" applyFill="1" applyBorder="1" applyAlignment="1">
      <alignment horizontal="right"/>
    </xf>
    <xf numFmtId="165" fontId="6" fillId="2" borderId="3" xfId="0" applyNumberFormat="1" applyFont="1" applyFill="1" applyBorder="1"/>
    <xf numFmtId="10" fontId="6" fillId="2" borderId="3" xfId="0" applyNumberFormat="1" applyFont="1" applyFill="1" applyBorder="1" applyAlignment="1">
      <alignment horizontal="center"/>
    </xf>
    <xf numFmtId="3" fontId="7" fillId="2" borderId="8" xfId="0" applyNumberFormat="1" applyFont="1" applyFill="1" applyBorder="1" applyAlignment="1" applyProtection="1">
      <alignment horizontal="center"/>
    </xf>
    <xf numFmtId="14" fontId="7" fillId="2" borderId="8" xfId="0" applyNumberFormat="1" applyFont="1" applyFill="1" applyBorder="1" applyAlignment="1" applyProtection="1">
      <alignment horizontal="center"/>
    </xf>
    <xf numFmtId="0" fontId="7" fillId="4" borderId="2" xfId="0" applyFont="1" applyFill="1" applyBorder="1" applyAlignment="1" applyProtection="1"/>
    <xf numFmtId="0" fontId="7" fillId="4" borderId="1" xfId="0" applyFont="1" applyFill="1" applyBorder="1" applyAlignment="1" applyProtection="1"/>
    <xf numFmtId="0" fontId="6" fillId="4" borderId="4" xfId="0" applyFont="1" applyFill="1" applyBorder="1" applyAlignment="1" applyProtection="1"/>
    <xf numFmtId="0" fontId="7" fillId="4" borderId="7" xfId="0" applyFont="1" applyFill="1" applyBorder="1" applyAlignment="1" applyProtection="1"/>
    <xf numFmtId="0" fontId="6" fillId="4" borderId="1" xfId="0" applyFont="1" applyFill="1" applyBorder="1" applyAlignment="1"/>
    <xf numFmtId="14" fontId="7" fillId="0" borderId="8" xfId="0" applyNumberFormat="1" applyFont="1" applyFill="1" applyBorder="1" applyAlignment="1" applyProtection="1">
      <alignment horizontal="center"/>
    </xf>
    <xf numFmtId="3" fontId="7" fillId="0" borderId="8" xfId="0" applyNumberFormat="1" applyFont="1" applyFill="1" applyBorder="1" applyAlignment="1" applyProtection="1">
      <alignment horizontal="center"/>
    </xf>
    <xf numFmtId="0" fontId="16" fillId="4" borderId="2" xfId="0" applyFont="1" applyFill="1" applyBorder="1" applyAlignment="1" applyProtection="1">
      <alignment horizontal="right"/>
    </xf>
    <xf numFmtId="14" fontId="16" fillId="0" borderId="0" xfId="0" applyNumberFormat="1" applyFont="1" applyFill="1" applyBorder="1" applyAlignment="1" applyProtection="1">
      <alignment horizontal="center"/>
    </xf>
    <xf numFmtId="14" fontId="16" fillId="0" borderId="2" xfId="0" applyNumberFormat="1" applyFont="1" applyFill="1" applyBorder="1" applyAlignment="1" applyProtection="1">
      <alignment horizontal="center"/>
    </xf>
    <xf numFmtId="3" fontId="16" fillId="0" borderId="0" xfId="0" applyNumberFormat="1" applyFont="1" applyFill="1" applyBorder="1" applyAlignment="1" applyProtection="1">
      <alignment horizontal="center"/>
    </xf>
    <xf numFmtId="165" fontId="16" fillId="0" borderId="2" xfId="0" applyNumberFormat="1" applyFont="1" applyFill="1" applyBorder="1" applyProtection="1"/>
    <xf numFmtId="165" fontId="16" fillId="0" borderId="0" xfId="0" applyNumberFormat="1" applyFont="1" applyFill="1" applyBorder="1" applyAlignment="1">
      <alignment horizontal="right"/>
    </xf>
    <xf numFmtId="165" fontId="16" fillId="0" borderId="0" xfId="0" applyNumberFormat="1" applyFont="1" applyFill="1" applyBorder="1" applyProtection="1"/>
    <xf numFmtId="165" fontId="16" fillId="0" borderId="0" xfId="0" applyNumberFormat="1" applyFont="1" applyFill="1" applyBorder="1" applyAlignment="1" applyProtection="1">
      <alignment horizontal="right"/>
    </xf>
    <xf numFmtId="165" fontId="16" fillId="0" borderId="2" xfId="0" applyNumberFormat="1" applyFont="1" applyFill="1" applyBorder="1" applyAlignment="1" applyProtection="1">
      <alignment horizontal="right"/>
    </xf>
    <xf numFmtId="10" fontId="16" fillId="0" borderId="2" xfId="2" applyNumberFormat="1" applyFont="1" applyFill="1" applyBorder="1" applyAlignment="1" applyProtection="1">
      <alignment horizontal="center"/>
    </xf>
    <xf numFmtId="10" fontId="16" fillId="0" borderId="0" xfId="0" applyNumberFormat="1" applyFont="1" applyFill="1" applyBorder="1" applyAlignment="1" applyProtection="1">
      <alignment horizontal="center"/>
    </xf>
    <xf numFmtId="10" fontId="16" fillId="0" borderId="2" xfId="0" applyNumberFormat="1" applyFont="1" applyFill="1" applyBorder="1" applyAlignment="1" applyProtection="1">
      <alignment horizontal="center"/>
    </xf>
    <xf numFmtId="0" fontId="3" fillId="2" borderId="0" xfId="0" applyFont="1" applyFill="1" applyAlignment="1">
      <alignment horizontal="center"/>
    </xf>
    <xf numFmtId="0" fontId="3" fillId="2" borderId="0" xfId="0" applyFont="1" applyFill="1" applyAlignment="1" applyProtection="1">
      <alignment horizontal="center"/>
    </xf>
    <xf numFmtId="0" fontId="3" fillId="2" borderId="0" xfId="0" applyFont="1" applyFill="1" applyAlignment="1" applyProtection="1">
      <alignment horizontal="center" wrapText="1"/>
    </xf>
    <xf numFmtId="165" fontId="7" fillId="6" borderId="2" xfId="0" applyNumberFormat="1" applyFont="1" applyFill="1" applyBorder="1" applyAlignment="1" applyProtection="1">
      <alignment horizontal="center" wrapText="1"/>
    </xf>
    <xf numFmtId="164" fontId="6" fillId="0" borderId="3" xfId="0" applyNumberFormat="1" applyFont="1" applyBorder="1" applyAlignment="1">
      <alignment horizontal="center"/>
    </xf>
    <xf numFmtId="167" fontId="5" fillId="2" borderId="3" xfId="0" applyNumberFormat="1" applyFont="1" applyFill="1" applyBorder="1" applyAlignment="1">
      <alignment horizontal="center" vertical="center"/>
    </xf>
    <xf numFmtId="0" fontId="8" fillId="0" borderId="16" xfId="0" applyFont="1" applyBorder="1" applyAlignment="1">
      <alignment horizontal="center" vertical="center" wrapText="1"/>
    </xf>
    <xf numFmtId="0" fontId="8" fillId="0" borderId="16" xfId="0" applyFont="1" applyBorder="1" applyAlignment="1">
      <alignment horizontal="right" vertical="center"/>
    </xf>
    <xf numFmtId="0" fontId="13" fillId="0" borderId="16" xfId="0" applyFont="1" applyBorder="1" applyAlignment="1">
      <alignment horizontal="right" vertical="center"/>
    </xf>
    <xf numFmtId="0" fontId="13" fillId="0" borderId="16" xfId="0" applyFont="1" applyBorder="1" applyAlignment="1">
      <alignment horizontal="center" vertical="center"/>
    </xf>
    <xf numFmtId="0" fontId="5" fillId="8" borderId="16" xfId="4" applyFont="1" applyFill="1" applyBorder="1" applyAlignment="1">
      <alignment horizontal="center" vertical="center" wrapText="1"/>
    </xf>
    <xf numFmtId="0" fontId="6" fillId="7" borderId="0" xfId="4" applyFont="1" applyFill="1"/>
    <xf numFmtId="0" fontId="4" fillId="7" borderId="0" xfId="4" applyFont="1" applyFill="1"/>
    <xf numFmtId="0" fontId="5" fillId="7" borderId="0" xfId="4" applyFont="1" applyFill="1"/>
    <xf numFmtId="0" fontId="23" fillId="7" borderId="0" xfId="4" applyFill="1"/>
    <xf numFmtId="0" fontId="0" fillId="0" borderId="0" xfId="0" applyAlignment="1">
      <alignment horizontal="justify" vertical="center"/>
    </xf>
    <xf numFmtId="0" fontId="5" fillId="2" borderId="1" xfId="0" applyFont="1" applyFill="1" applyBorder="1" applyAlignment="1">
      <alignment horizontal="left" wrapText="1"/>
    </xf>
    <xf numFmtId="0" fontId="5" fillId="2" borderId="2" xfId="0" applyFont="1" applyFill="1" applyBorder="1" applyAlignment="1">
      <alignment vertical="center"/>
    </xf>
    <xf numFmtId="0" fontId="5" fillId="2" borderId="3" xfId="0" applyFont="1" applyFill="1" applyBorder="1" applyAlignment="1">
      <alignment horizontal="left" vertical="top" wrapText="1"/>
    </xf>
    <xf numFmtId="0" fontId="24" fillId="0" borderId="0" xfId="5"/>
    <xf numFmtId="49" fontId="24" fillId="0" borderId="0" xfId="5" applyNumberFormat="1"/>
    <xf numFmtId="0" fontId="4" fillId="0" borderId="0" xfId="5" applyFont="1"/>
    <xf numFmtId="0" fontId="24" fillId="0" borderId="20" xfId="5" applyBorder="1" applyAlignment="1">
      <alignment horizontal="center"/>
    </xf>
    <xf numFmtId="0" fontId="24" fillId="0" borderId="3" xfId="5" applyBorder="1" applyAlignment="1">
      <alignment horizontal="center"/>
    </xf>
    <xf numFmtId="0" fontId="24" fillId="0" borderId="3" xfId="5" applyBorder="1" applyAlignment="1">
      <alignment wrapText="1"/>
    </xf>
    <xf numFmtId="49" fontId="24" fillId="0" borderId="21" xfId="5" applyNumberFormat="1" applyBorder="1" applyAlignment="1">
      <alignment horizontal="center"/>
    </xf>
    <xf numFmtId="0" fontId="24" fillId="3" borderId="22" xfId="5" applyFill="1" applyBorder="1" applyAlignment="1">
      <alignment horizontal="center"/>
    </xf>
    <xf numFmtId="0" fontId="24" fillId="3" borderId="23" xfId="5" applyFill="1" applyBorder="1" applyAlignment="1">
      <alignment horizontal="center"/>
    </xf>
    <xf numFmtId="0" fontId="24" fillId="3" borderId="23" xfId="5" applyFill="1" applyBorder="1"/>
    <xf numFmtId="49" fontId="25" fillId="3" borderId="24" xfId="5" applyNumberFormat="1" applyFont="1" applyFill="1" applyBorder="1" applyAlignment="1">
      <alignment horizontal="center"/>
    </xf>
    <xf numFmtId="0" fontId="24" fillId="0" borderId="1" xfId="5" applyBorder="1" applyAlignment="1">
      <alignment horizontal="center"/>
    </xf>
    <xf numFmtId="0" fontId="24" fillId="0" borderId="25" xfId="5" applyBorder="1" applyAlignment="1">
      <alignment horizontal="center"/>
    </xf>
    <xf numFmtId="0" fontId="24" fillId="0" borderId="25" xfId="5" applyBorder="1" applyAlignment="1">
      <alignment wrapText="1"/>
    </xf>
    <xf numFmtId="49" fontId="24" fillId="0" borderId="26" xfId="5" applyNumberFormat="1" applyBorder="1" applyAlignment="1">
      <alignment horizontal="center"/>
    </xf>
    <xf numFmtId="0" fontId="24" fillId="0" borderId="27" xfId="5" applyBorder="1" applyAlignment="1">
      <alignment horizontal="center"/>
    </xf>
    <xf numFmtId="0" fontId="24" fillId="0" borderId="2" xfId="5" applyBorder="1" applyAlignment="1">
      <alignment horizontal="center"/>
    </xf>
    <xf numFmtId="0" fontId="24" fillId="0" borderId="7" xfId="5" applyBorder="1" applyAlignment="1">
      <alignment horizontal="center"/>
    </xf>
    <xf numFmtId="0" fontId="24" fillId="0" borderId="2" xfId="5" applyBorder="1" applyAlignment="1">
      <alignment wrapText="1"/>
    </xf>
    <xf numFmtId="49" fontId="24" fillId="0" borderId="28" xfId="5" applyNumberFormat="1" applyBorder="1" applyAlignment="1">
      <alignment horizontal="center"/>
    </xf>
    <xf numFmtId="0" fontId="24" fillId="0" borderId="29" xfId="5" applyBorder="1" applyAlignment="1">
      <alignment horizontal="center"/>
    </xf>
    <xf numFmtId="0" fontId="24" fillId="0" borderId="6" xfId="5" applyBorder="1" applyAlignment="1">
      <alignment horizontal="center"/>
    </xf>
    <xf numFmtId="0" fontId="26" fillId="2" borderId="1" xfId="5" applyFont="1" applyFill="1" applyBorder="1" applyAlignment="1">
      <alignment horizontal="center" wrapText="1"/>
    </xf>
    <xf numFmtId="0" fontId="4" fillId="0" borderId="1" xfId="5" applyFont="1" applyBorder="1" applyAlignment="1">
      <alignment wrapText="1"/>
    </xf>
    <xf numFmtId="49" fontId="24" fillId="0" borderId="30" xfId="5" applyNumberFormat="1" applyBorder="1" applyAlignment="1">
      <alignment horizontal="center"/>
    </xf>
    <xf numFmtId="0" fontId="24" fillId="0" borderId="31" xfId="5" applyBorder="1" applyAlignment="1">
      <alignment horizontal="center"/>
    </xf>
    <xf numFmtId="0" fontId="24" fillId="0" borderId="19" xfId="5" applyBorder="1" applyAlignment="1">
      <alignment horizontal="center"/>
    </xf>
    <xf numFmtId="0" fontId="26" fillId="2" borderId="16" xfId="5" applyFont="1" applyFill="1" applyBorder="1" applyAlignment="1">
      <alignment horizontal="center" wrapText="1"/>
    </xf>
    <xf numFmtId="49" fontId="24" fillId="0" borderId="32" xfId="5" applyNumberFormat="1" applyBorder="1" applyAlignment="1">
      <alignment horizontal="center"/>
    </xf>
    <xf numFmtId="0" fontId="4" fillId="0" borderId="16" xfId="5" applyFont="1" applyBorder="1" applyAlignment="1">
      <alignment wrapText="1"/>
    </xf>
    <xf numFmtId="0" fontId="24" fillId="0" borderId="16" xfId="5" applyBorder="1" applyAlignment="1">
      <alignment horizontal="center"/>
    </xf>
    <xf numFmtId="0" fontId="26" fillId="0" borderId="0" xfId="5" applyFont="1" applyBorder="1" applyAlignment="1">
      <alignment horizontal="center"/>
    </xf>
    <xf numFmtId="0" fontId="4" fillId="2" borderId="16" xfId="5" applyFont="1" applyFill="1" applyBorder="1" applyAlignment="1">
      <alignment horizontal="center" wrapText="1"/>
    </xf>
    <xf numFmtId="0" fontId="24" fillId="0" borderId="33" xfId="5" applyBorder="1" applyAlignment="1">
      <alignment horizontal="center"/>
    </xf>
    <xf numFmtId="0" fontId="24" fillId="0" borderId="34" xfId="5" applyBorder="1" applyAlignment="1">
      <alignment horizontal="center"/>
    </xf>
    <xf numFmtId="0" fontId="24" fillId="0" borderId="35" xfId="5" applyBorder="1" applyAlignment="1">
      <alignment horizontal="center"/>
    </xf>
    <xf numFmtId="0" fontId="26" fillId="2" borderId="36" xfId="5" applyFont="1" applyFill="1" applyBorder="1" applyAlignment="1">
      <alignment horizontal="center" wrapText="1"/>
    </xf>
    <xf numFmtId="0" fontId="4" fillId="0" borderId="36" xfId="5" applyFont="1" applyBorder="1" applyAlignment="1">
      <alignment wrapText="1"/>
    </xf>
    <xf numFmtId="49" fontId="24" fillId="0" borderId="37" xfId="5" applyNumberFormat="1" applyBorder="1" applyAlignment="1">
      <alignment horizontal="center"/>
    </xf>
    <xf numFmtId="0" fontId="27" fillId="9" borderId="38" xfId="5" applyFont="1" applyFill="1" applyBorder="1" applyAlignment="1">
      <alignment horizontal="center" wrapText="1"/>
    </xf>
    <xf numFmtId="0" fontId="27" fillId="9" borderId="39" xfId="5" applyFont="1" applyFill="1" applyBorder="1" applyAlignment="1">
      <alignment horizontal="center" wrapText="1"/>
    </xf>
    <xf numFmtId="0" fontId="27" fillId="9" borderId="40" xfId="5" applyFont="1" applyFill="1" applyBorder="1" applyAlignment="1">
      <alignment horizontal="center" wrapText="1"/>
    </xf>
    <xf numFmtId="0" fontId="24" fillId="10" borderId="0" xfId="5" applyFill="1"/>
    <xf numFmtId="0" fontId="24" fillId="0" borderId="0" xfId="6"/>
    <xf numFmtId="0" fontId="30" fillId="0" borderId="0" xfId="7"/>
    <xf numFmtId="0" fontId="31" fillId="0" borderId="0" xfId="7" applyFont="1" applyAlignment="1"/>
    <xf numFmtId="49" fontId="3" fillId="0" borderId="0" xfId="0" applyNumberFormat="1" applyFont="1"/>
    <xf numFmtId="4" fontId="0" fillId="0" borderId="0" xfId="0" applyNumberFormat="1"/>
    <xf numFmtId="4" fontId="0" fillId="0" borderId="0" xfId="8" applyNumberFormat="1" applyFont="1"/>
    <xf numFmtId="4" fontId="0" fillId="0" borderId="0" xfId="9" applyNumberFormat="1" applyFont="1"/>
    <xf numFmtId="168" fontId="0" fillId="0" borderId="0" xfId="0" applyNumberFormat="1"/>
    <xf numFmtId="4" fontId="4" fillId="0" borderId="0" xfId="0" applyNumberFormat="1" applyFont="1"/>
    <xf numFmtId="0" fontId="8" fillId="0" borderId="0" xfId="0" applyFont="1"/>
    <xf numFmtId="0" fontId="4" fillId="0" borderId="0" xfId="0" applyFont="1"/>
    <xf numFmtId="0" fontId="30" fillId="10" borderId="0" xfId="7" applyFill="1"/>
    <xf numFmtId="0" fontId="4" fillId="0" borderId="0" xfId="10"/>
    <xf numFmtId="0" fontId="4" fillId="10" borderId="0" xfId="10" applyFill="1"/>
    <xf numFmtId="0" fontId="0" fillId="10" borderId="0" xfId="0" applyFill="1"/>
    <xf numFmtId="0" fontId="0" fillId="10" borderId="0" xfId="0" applyFill="1" applyBorder="1"/>
    <xf numFmtId="0" fontId="3" fillId="2" borderId="5" xfId="0" applyFont="1" applyFill="1" applyBorder="1" applyAlignment="1">
      <alignment horizontal="justify" vertical="center" wrapText="1"/>
    </xf>
    <xf numFmtId="0" fontId="0" fillId="0" borderId="5" xfId="0" applyBorder="1" applyAlignment="1">
      <alignment horizontal="justify" vertical="center" wrapText="1"/>
    </xf>
    <xf numFmtId="0" fontId="3" fillId="2" borderId="0" xfId="0" applyFont="1" applyFill="1" applyAlignment="1">
      <alignment horizontal="center"/>
    </xf>
    <xf numFmtId="0" fontId="6" fillId="3" borderId="4" xfId="0" applyFont="1" applyFill="1" applyBorder="1" applyAlignment="1">
      <alignment horizontal="center"/>
    </xf>
    <xf numFmtId="0" fontId="6" fillId="3" borderId="5" xfId="0" applyFont="1" applyFill="1" applyBorder="1" applyAlignment="1">
      <alignment horizontal="center"/>
    </xf>
    <xf numFmtId="0" fontId="6" fillId="3" borderId="7" xfId="0" applyFont="1" applyFill="1" applyBorder="1" applyAlignment="1">
      <alignment horizontal="center" vertical="top"/>
    </xf>
    <xf numFmtId="0" fontId="6" fillId="3" borderId="0" xfId="0" applyFont="1" applyFill="1" applyBorder="1" applyAlignment="1">
      <alignment horizontal="center" vertical="top"/>
    </xf>
    <xf numFmtId="0" fontId="6" fillId="3" borderId="13" xfId="0" applyFont="1" applyFill="1" applyBorder="1" applyAlignment="1">
      <alignment horizontal="center" vertical="center"/>
    </xf>
    <xf numFmtId="0" fontId="6" fillId="3" borderId="15" xfId="0" applyFont="1" applyFill="1" applyBorder="1" applyAlignment="1">
      <alignment horizontal="center" vertical="center" wrapText="1"/>
    </xf>
    <xf numFmtId="0" fontId="4" fillId="0" borderId="0" xfId="4" applyFont="1" applyAlignment="1">
      <alignment horizontal="justify" vertical="center" wrapText="1"/>
    </xf>
    <xf numFmtId="0" fontId="0" fillId="0" borderId="0" xfId="0" applyAlignment="1">
      <alignment horizontal="justify" vertical="center" wrapText="1"/>
    </xf>
    <xf numFmtId="0" fontId="8" fillId="0" borderId="17" xfId="4" applyFont="1" applyBorder="1" applyAlignment="1">
      <alignment horizontal="right" vertical="center"/>
    </xf>
    <xf numFmtId="0" fontId="8" fillId="0" borderId="18" xfId="4" applyFont="1" applyBorder="1" applyAlignment="1">
      <alignment horizontal="right" vertical="center"/>
    </xf>
    <xf numFmtId="0" fontId="8" fillId="0" borderId="19" xfId="4" applyFont="1" applyBorder="1" applyAlignment="1">
      <alignment horizontal="right" vertical="center"/>
    </xf>
    <xf numFmtId="0" fontId="6" fillId="0" borderId="17" xfId="4" applyFont="1" applyBorder="1" applyAlignment="1">
      <alignment horizontal="left" vertical="center"/>
    </xf>
    <xf numFmtId="0" fontId="6" fillId="0" borderId="18" xfId="4" applyFont="1" applyBorder="1" applyAlignment="1">
      <alignment horizontal="left" vertical="center"/>
    </xf>
    <xf numFmtId="0" fontId="6" fillId="0" borderId="19" xfId="4" applyFont="1" applyBorder="1" applyAlignment="1">
      <alignment horizontal="left" vertical="center"/>
    </xf>
    <xf numFmtId="0" fontId="3" fillId="7" borderId="0" xfId="3" applyFont="1" applyFill="1" applyBorder="1" applyAlignment="1">
      <alignment horizontal="center"/>
    </xf>
    <xf numFmtId="0" fontId="5" fillId="2" borderId="5" xfId="0" applyFont="1" applyFill="1" applyBorder="1" applyAlignment="1">
      <alignment horizontal="justify" vertical="center" wrapText="1"/>
    </xf>
    <xf numFmtId="0" fontId="3" fillId="0" borderId="10" xfId="0" applyFont="1" applyBorder="1" applyAlignment="1">
      <alignment horizont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31" fillId="10" borderId="0" xfId="7" applyFont="1" applyFill="1" applyAlignment="1">
      <alignment horizontal="center"/>
    </xf>
    <xf numFmtId="0" fontId="3" fillId="10" borderId="0" xfId="0" applyFont="1" applyFill="1" applyAlignment="1">
      <alignment horizontal="center"/>
    </xf>
    <xf numFmtId="0" fontId="32" fillId="10" borderId="0" xfId="0" applyFont="1" applyFill="1" applyAlignment="1">
      <alignment horizontal="center" wrapText="1"/>
    </xf>
    <xf numFmtId="49" fontId="24" fillId="0" borderId="0" xfId="5" applyNumberFormat="1" applyAlignment="1">
      <alignment horizontal="left" wrapText="1"/>
    </xf>
    <xf numFmtId="49" fontId="25" fillId="3" borderId="24" xfId="5" applyNumberFormat="1" applyFont="1" applyFill="1" applyBorder="1" applyAlignment="1">
      <alignment horizontal="center" wrapText="1"/>
    </xf>
    <xf numFmtId="0" fontId="24" fillId="0" borderId="23" xfId="5" applyBorder="1" applyAlignment="1">
      <alignment wrapText="1"/>
    </xf>
    <xf numFmtId="0" fontId="24" fillId="0" borderId="22" xfId="5" applyBorder="1" applyAlignment="1">
      <alignment wrapText="1"/>
    </xf>
    <xf numFmtId="0" fontId="29" fillId="10" borderId="0" xfId="5" applyFont="1" applyFill="1" applyAlignment="1">
      <alignment horizontal="center"/>
    </xf>
    <xf numFmtId="0" fontId="28" fillId="10" borderId="0" xfId="5" applyFont="1" applyFill="1" applyAlignment="1">
      <alignment horizontal="center"/>
    </xf>
    <xf numFmtId="0" fontId="24" fillId="3" borderId="24" xfId="5" applyFill="1" applyBorder="1" applyAlignment="1"/>
    <xf numFmtId="0" fontId="24" fillId="0" borderId="23" xfId="5" applyBorder="1" applyAlignment="1"/>
    <xf numFmtId="0" fontId="24" fillId="0" borderId="22" xfId="5" applyBorder="1" applyAlignment="1"/>
    <xf numFmtId="0" fontId="6" fillId="2" borderId="5" xfId="0" applyFont="1" applyFill="1" applyBorder="1" applyAlignment="1" applyProtection="1">
      <alignment horizontal="left" wrapText="1"/>
    </xf>
    <xf numFmtId="0" fontId="0" fillId="0" borderId="5" xfId="0" applyBorder="1" applyAlignment="1">
      <alignment wrapText="1"/>
    </xf>
    <xf numFmtId="0" fontId="0" fillId="0" borderId="0" xfId="0" applyAlignment="1">
      <alignment wrapText="1"/>
    </xf>
    <xf numFmtId="0" fontId="3" fillId="2" borderId="0" xfId="0" applyFont="1" applyFill="1" applyAlignment="1" applyProtection="1">
      <alignment horizontal="center" wrapText="1"/>
    </xf>
    <xf numFmtId="0" fontId="3" fillId="2" borderId="0" xfId="0" applyFont="1" applyFill="1" applyAlignment="1" applyProtection="1">
      <alignment horizontal="center"/>
    </xf>
    <xf numFmtId="43" fontId="9" fillId="2" borderId="0" xfId="1" applyFont="1" applyFill="1" applyAlignment="1">
      <alignment horizontal="center"/>
    </xf>
    <xf numFmtId="49" fontId="12" fillId="6" borderId="4" xfId="0" applyNumberFormat="1" applyFont="1" applyFill="1" applyBorder="1" applyAlignment="1" applyProtection="1">
      <alignment horizontal="center" vertical="center" wrapText="1"/>
    </xf>
    <xf numFmtId="49" fontId="21" fillId="0" borderId="6" xfId="0" applyNumberFormat="1" applyFont="1" applyBorder="1" applyAlignment="1">
      <alignment horizontal="center" vertical="center" wrapText="1"/>
    </xf>
    <xf numFmtId="49" fontId="21" fillId="0" borderId="9" xfId="0" applyNumberFormat="1" applyFont="1" applyBorder="1" applyAlignment="1">
      <alignment horizontal="center" vertical="center" wrapText="1"/>
    </xf>
    <xf numFmtId="49" fontId="21" fillId="0" borderId="11" xfId="0" applyNumberFormat="1" applyFont="1" applyBorder="1" applyAlignment="1">
      <alignment horizontal="center" vertical="center" wrapText="1"/>
    </xf>
    <xf numFmtId="165" fontId="7" fillId="6" borderId="2" xfId="0" applyNumberFormat="1" applyFont="1" applyFill="1" applyBorder="1" applyAlignment="1" applyProtection="1">
      <alignment horizontal="center" wrapText="1"/>
    </xf>
    <xf numFmtId="0" fontId="21" fillId="0" borderId="2" xfId="0" applyFont="1" applyBorder="1" applyAlignment="1">
      <alignment horizontal="center" wrapText="1"/>
    </xf>
    <xf numFmtId="0" fontId="6" fillId="2" borderId="5" xfId="0" applyFont="1" applyFill="1" applyBorder="1" applyAlignment="1" applyProtection="1">
      <alignment horizontal="justify" vertical="center" wrapText="1"/>
    </xf>
    <xf numFmtId="0" fontId="6" fillId="2" borderId="5" xfId="0" applyFont="1" applyFill="1" applyBorder="1" applyAlignment="1">
      <alignment horizontal="justify" vertical="center" wrapText="1"/>
    </xf>
  </cellXfs>
  <cellStyles count="11">
    <cellStyle name="Comma" xfId="1" builtinId="3"/>
    <cellStyle name="Comma 2" xfId="8"/>
    <cellStyle name="Normal" xfId="0" builtinId="0"/>
    <cellStyle name="Normal 2" xfId="4"/>
    <cellStyle name="Normal 2 2" xfId="6"/>
    <cellStyle name="Normal 3" xfId="5"/>
    <cellStyle name="Normal 3 2" xfId="7"/>
    <cellStyle name="Normal 4" xfId="10"/>
    <cellStyle name="Normal 5" xfId="3"/>
    <cellStyle name="Percent" xfId="2" builtinId="5"/>
    <cellStyle name="Percent 2" xfId="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[1]Sheet2!$C$22:$C$23</c:f>
              <c:strCache>
                <c:ptCount val="1"/>
                <c:pt idx="0">
                  <c:v>2017 г. 4374.9</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[1]Sheet2!$B$24:$B$26</c:f>
              <c:strCache>
                <c:ptCount val="3"/>
                <c:pt idx="0">
                  <c:v> up to 25 years</c:v>
                </c:pt>
              </c:strCache>
            </c:strRef>
          </c:cat>
          <c:val>
            <c:numRef>
              <c:f>[1]Sheet2!$C$24:$C$26</c:f>
              <c:numCache>
                <c:formatCode>General</c:formatCode>
                <c:ptCount val="3"/>
                <c:pt idx="0">
                  <c:v>2272.9</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5.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_rels/drawing6.xml.rels><?xml version="1.0" encoding="UTF-8" standalone="yes"?>
<Relationships xmlns="http://schemas.openxmlformats.org/package/2006/relationships"><Relationship Id="rId1" Type="http://schemas.openxmlformats.org/officeDocument/2006/relationships/image" Target="../media/image10.png"/></Relationships>
</file>

<file path=xl/drawings/_rels/drawing7.xml.rels><?xml version="1.0" encoding="UTF-8" standalone="yes"?>
<Relationships xmlns="http://schemas.openxmlformats.org/package/2006/relationships"><Relationship Id="rId1" Type="http://schemas.openxmlformats.org/officeDocument/2006/relationships/image" Target="../media/image1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2.png"/></Relationships>
</file>

<file path=xl/drawings/_rels/drawing9.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image" Target="../media/image14.png"/><Relationship Id="rId1" Type="http://schemas.openxmlformats.org/officeDocument/2006/relationships/image" Target="../media/image13.png"/><Relationship Id="rId4" Type="http://schemas.openxmlformats.org/officeDocument/2006/relationships/image" Target="../media/image16.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7.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9</xdr:col>
      <xdr:colOff>373380</xdr:colOff>
      <xdr:row>26</xdr:row>
      <xdr:rowOff>45720</xdr:rowOff>
    </xdr:to>
    <xdr:pic>
      <xdr:nvPicPr>
        <xdr:cNvPr id="2" name="Picture 1"/>
        <xdr:cNvPicPr>
          <a:picLocks noChangeAspect="1"/>
        </xdr:cNvPicPr>
      </xdr:nvPicPr>
      <xdr:blipFill>
        <a:blip xmlns:r="http://schemas.openxmlformats.org/officeDocument/2006/relationships" r:embed="rId1"/>
        <a:stretch>
          <a:fillRect/>
        </a:stretch>
      </xdr:blipFill>
      <xdr:spPr>
        <a:xfrm>
          <a:off x="609600" y="381000"/>
          <a:ext cx="5250180" cy="46177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123825</xdr:colOff>
      <xdr:row>1</xdr:row>
      <xdr:rowOff>142875</xdr:rowOff>
    </xdr:from>
    <xdr:to>
      <xdr:col>8</xdr:col>
      <xdr:colOff>435171</xdr:colOff>
      <xdr:row>18</xdr:row>
      <xdr:rowOff>68473</xdr:rowOff>
    </xdr:to>
    <xdr:pic>
      <xdr:nvPicPr>
        <xdr:cNvPr id="2" name="Picture 1"/>
        <xdr:cNvPicPr>
          <a:picLocks noChangeAspect="1"/>
        </xdr:cNvPicPr>
      </xdr:nvPicPr>
      <xdr:blipFill>
        <a:blip xmlns:r="http://schemas.openxmlformats.org/officeDocument/2006/relationships" r:embed="rId1"/>
        <a:stretch>
          <a:fillRect/>
        </a:stretch>
      </xdr:blipFill>
      <xdr:spPr>
        <a:xfrm>
          <a:off x="123825" y="333375"/>
          <a:ext cx="5188146" cy="3164098"/>
        </a:xfrm>
        <a:prstGeom prst="rect">
          <a:avLst/>
        </a:prstGeom>
      </xdr:spPr>
    </xdr:pic>
    <xdr:clientData/>
  </xdr:twoCellAnchor>
  <xdr:twoCellAnchor editAs="oneCell">
    <xdr:from>
      <xdr:col>8</xdr:col>
      <xdr:colOff>447675</xdr:colOff>
      <xdr:row>1</xdr:row>
      <xdr:rowOff>142875</xdr:rowOff>
    </xdr:from>
    <xdr:to>
      <xdr:col>16</xdr:col>
      <xdr:colOff>344457</xdr:colOff>
      <xdr:row>18</xdr:row>
      <xdr:rowOff>62377</xdr:rowOff>
    </xdr:to>
    <xdr:pic>
      <xdr:nvPicPr>
        <xdr:cNvPr id="3" name="Picture 2"/>
        <xdr:cNvPicPr>
          <a:picLocks noChangeAspect="1"/>
        </xdr:cNvPicPr>
      </xdr:nvPicPr>
      <xdr:blipFill>
        <a:blip xmlns:r="http://schemas.openxmlformats.org/officeDocument/2006/relationships" r:embed="rId2"/>
        <a:stretch>
          <a:fillRect/>
        </a:stretch>
      </xdr:blipFill>
      <xdr:spPr>
        <a:xfrm>
          <a:off x="5324475" y="333375"/>
          <a:ext cx="4773582" cy="315800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1</xdr:colOff>
      <xdr:row>47</xdr:row>
      <xdr:rowOff>123824</xdr:rowOff>
    </xdr:from>
    <xdr:to>
      <xdr:col>0</xdr:col>
      <xdr:colOff>228600</xdr:colOff>
      <xdr:row>48</xdr:row>
      <xdr:rowOff>7618</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0</xdr:col>
      <xdr:colOff>85725</xdr:colOff>
      <xdr:row>3</xdr:row>
      <xdr:rowOff>28575</xdr:rowOff>
    </xdr:from>
    <xdr:ext cx="4139543" cy="2853175"/>
    <xdr:pic>
      <xdr:nvPicPr>
        <xdr:cNvPr id="3" name="Picture 2"/>
        <xdr:cNvPicPr>
          <a:picLocks noChangeAspect="1"/>
        </xdr:cNvPicPr>
      </xdr:nvPicPr>
      <xdr:blipFill>
        <a:blip xmlns:r="http://schemas.openxmlformats.org/officeDocument/2006/relationships" r:embed="rId2"/>
        <a:stretch>
          <a:fillRect/>
        </a:stretch>
      </xdr:blipFill>
      <xdr:spPr>
        <a:xfrm>
          <a:off x="85725" y="590550"/>
          <a:ext cx="4139543" cy="2853175"/>
        </a:xfrm>
        <a:prstGeom prst="rect">
          <a:avLst/>
        </a:prstGeom>
      </xdr:spPr>
    </xdr:pic>
    <xdr:clientData/>
  </xdr:oneCellAnchor>
  <xdr:oneCellAnchor>
    <xdr:from>
      <xdr:col>6</xdr:col>
      <xdr:colOff>571500</xdr:colOff>
      <xdr:row>3</xdr:row>
      <xdr:rowOff>28575</xdr:rowOff>
    </xdr:from>
    <xdr:ext cx="4157832" cy="2859272"/>
    <xdr:pic>
      <xdr:nvPicPr>
        <xdr:cNvPr id="4" name="Picture 3"/>
        <xdr:cNvPicPr>
          <a:picLocks noChangeAspect="1"/>
        </xdr:cNvPicPr>
      </xdr:nvPicPr>
      <xdr:blipFill>
        <a:blip xmlns:r="http://schemas.openxmlformats.org/officeDocument/2006/relationships" r:embed="rId3"/>
        <a:stretch>
          <a:fillRect/>
        </a:stretch>
      </xdr:blipFill>
      <xdr:spPr>
        <a:xfrm>
          <a:off x="4229100" y="590550"/>
          <a:ext cx="4157832" cy="285927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28575</xdr:colOff>
      <xdr:row>2</xdr:row>
      <xdr:rowOff>123825</xdr:rowOff>
    </xdr:from>
    <xdr:to>
      <xdr:col>6</xdr:col>
      <xdr:colOff>563879</xdr:colOff>
      <xdr:row>19</xdr:row>
      <xdr:rowOff>53572</xdr:rowOff>
    </xdr:to>
    <xdr:pic>
      <xdr:nvPicPr>
        <xdr:cNvPr id="2" name="Picture 1"/>
        <xdr:cNvPicPr>
          <a:picLocks noChangeAspect="1"/>
        </xdr:cNvPicPr>
      </xdr:nvPicPr>
      <xdr:blipFill>
        <a:blip xmlns:r="http://schemas.openxmlformats.org/officeDocument/2006/relationships" r:embed="rId1"/>
        <a:stretch>
          <a:fillRect/>
        </a:stretch>
      </xdr:blipFill>
      <xdr:spPr>
        <a:xfrm>
          <a:off x="28575" y="447675"/>
          <a:ext cx="4383404" cy="2682472"/>
        </a:xfrm>
        <a:prstGeom prst="rect">
          <a:avLst/>
        </a:prstGeom>
      </xdr:spPr>
    </xdr:pic>
    <xdr:clientData/>
  </xdr:twoCellAnchor>
  <xdr:twoCellAnchor editAs="oneCell">
    <xdr:from>
      <xdr:col>6</xdr:col>
      <xdr:colOff>561975</xdr:colOff>
      <xdr:row>2</xdr:row>
      <xdr:rowOff>123825</xdr:rowOff>
    </xdr:from>
    <xdr:to>
      <xdr:col>13</xdr:col>
      <xdr:colOff>513573</xdr:colOff>
      <xdr:row>19</xdr:row>
      <xdr:rowOff>53572</xdr:rowOff>
    </xdr:to>
    <xdr:pic>
      <xdr:nvPicPr>
        <xdr:cNvPr id="3" name="Picture 2"/>
        <xdr:cNvPicPr>
          <a:picLocks noChangeAspect="1"/>
        </xdr:cNvPicPr>
      </xdr:nvPicPr>
      <xdr:blipFill>
        <a:blip xmlns:r="http://schemas.openxmlformats.org/officeDocument/2006/relationships" r:embed="rId2"/>
        <a:stretch>
          <a:fillRect/>
        </a:stretch>
      </xdr:blipFill>
      <xdr:spPr>
        <a:xfrm>
          <a:off x="4410075" y="447675"/>
          <a:ext cx="4218798" cy="268247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oneCellAnchor>
    <xdr:from>
      <xdr:col>0</xdr:col>
      <xdr:colOff>209550</xdr:colOff>
      <xdr:row>2</xdr:row>
      <xdr:rowOff>38100</xdr:rowOff>
    </xdr:from>
    <xdr:ext cx="4773582" cy="3590855"/>
    <xdr:pic>
      <xdr:nvPicPr>
        <xdr:cNvPr id="2" name="Picture 1"/>
        <xdr:cNvPicPr>
          <a:picLocks noChangeAspect="1"/>
        </xdr:cNvPicPr>
      </xdr:nvPicPr>
      <xdr:blipFill>
        <a:blip xmlns:r="http://schemas.openxmlformats.org/officeDocument/2006/relationships" r:embed="rId1"/>
        <a:stretch>
          <a:fillRect/>
        </a:stretch>
      </xdr:blipFill>
      <xdr:spPr>
        <a:xfrm>
          <a:off x="209550" y="419100"/>
          <a:ext cx="4773582" cy="3590855"/>
        </a:xfrm>
        <a:prstGeom prst="rect">
          <a:avLst/>
        </a:prstGeom>
      </xdr:spPr>
    </xdr:pic>
    <xdr:clientData/>
  </xdr:oneCellAnchor>
  <xdr:oneCellAnchor>
    <xdr:from>
      <xdr:col>3</xdr:col>
      <xdr:colOff>561975</xdr:colOff>
      <xdr:row>2</xdr:row>
      <xdr:rowOff>38100</xdr:rowOff>
    </xdr:from>
    <xdr:ext cx="4857750" cy="3590855"/>
    <xdr:pic>
      <xdr:nvPicPr>
        <xdr:cNvPr id="3" name="Picture 2"/>
        <xdr:cNvPicPr>
          <a:picLocks noChangeAspect="1"/>
        </xdr:cNvPicPr>
      </xdr:nvPicPr>
      <xdr:blipFill>
        <a:blip xmlns:r="http://schemas.openxmlformats.org/officeDocument/2006/relationships" r:embed="rId2"/>
        <a:stretch>
          <a:fillRect/>
        </a:stretch>
      </xdr:blipFill>
      <xdr:spPr>
        <a:xfrm>
          <a:off x="2390775" y="419100"/>
          <a:ext cx="4857750" cy="3590855"/>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7</xdr:row>
      <xdr:rowOff>0</xdr:rowOff>
    </xdr:from>
    <xdr:to>
      <xdr:col>9</xdr:col>
      <xdr:colOff>1101534</xdr:colOff>
      <xdr:row>25</xdr:row>
      <xdr:rowOff>180975</xdr:rowOff>
    </xdr:to>
    <xdr:pic>
      <xdr:nvPicPr>
        <xdr:cNvPr id="2" name="Picture 1"/>
        <xdr:cNvPicPr>
          <a:picLocks noChangeAspect="1"/>
        </xdr:cNvPicPr>
      </xdr:nvPicPr>
      <xdr:blipFill>
        <a:blip xmlns:r="http://schemas.openxmlformats.org/officeDocument/2006/relationships" r:embed="rId1"/>
        <a:stretch>
          <a:fillRect/>
        </a:stretch>
      </xdr:blipFill>
      <xdr:spPr>
        <a:xfrm>
          <a:off x="914400" y="1333500"/>
          <a:ext cx="6549834" cy="36099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466725</xdr:colOff>
      <xdr:row>1</xdr:row>
      <xdr:rowOff>180975</xdr:rowOff>
    </xdr:from>
    <xdr:to>
      <xdr:col>10</xdr:col>
      <xdr:colOff>89216</xdr:colOff>
      <xdr:row>30</xdr:row>
      <xdr:rowOff>39710</xdr:rowOff>
    </xdr:to>
    <xdr:pic>
      <xdr:nvPicPr>
        <xdr:cNvPr id="2" name="Picture 1"/>
        <xdr:cNvPicPr>
          <a:picLocks noChangeAspect="1"/>
        </xdr:cNvPicPr>
      </xdr:nvPicPr>
      <xdr:blipFill>
        <a:blip xmlns:r="http://schemas.openxmlformats.org/officeDocument/2006/relationships" r:embed="rId1"/>
        <a:stretch>
          <a:fillRect/>
        </a:stretch>
      </xdr:blipFill>
      <xdr:spPr>
        <a:xfrm>
          <a:off x="1076325" y="371475"/>
          <a:ext cx="5108891" cy="538323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15</xdr:col>
      <xdr:colOff>421295</xdr:colOff>
      <xdr:row>43</xdr:row>
      <xdr:rowOff>18739</xdr:rowOff>
    </xdr:to>
    <xdr:pic>
      <xdr:nvPicPr>
        <xdr:cNvPr id="2" name="Picture 1"/>
        <xdr:cNvPicPr>
          <a:picLocks noChangeAspect="1"/>
        </xdr:cNvPicPr>
      </xdr:nvPicPr>
      <xdr:blipFill>
        <a:blip xmlns:r="http://schemas.openxmlformats.org/officeDocument/2006/relationships" r:embed="rId1"/>
        <a:stretch>
          <a:fillRect/>
        </a:stretch>
      </xdr:blipFill>
      <xdr:spPr>
        <a:xfrm>
          <a:off x="1828800" y="1781175"/>
          <a:ext cx="7736495" cy="5200339"/>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66675</xdr:colOff>
      <xdr:row>1</xdr:row>
      <xdr:rowOff>0</xdr:rowOff>
    </xdr:from>
    <xdr:to>
      <xdr:col>8</xdr:col>
      <xdr:colOff>438986</xdr:colOff>
      <xdr:row>20</xdr:row>
      <xdr:rowOff>81093</xdr:rowOff>
    </xdr:to>
    <xdr:pic>
      <xdr:nvPicPr>
        <xdr:cNvPr id="2" name="Picture 1"/>
        <xdr:cNvPicPr>
          <a:picLocks noChangeAspect="1"/>
        </xdr:cNvPicPr>
      </xdr:nvPicPr>
      <xdr:blipFill>
        <a:blip xmlns:r="http://schemas.openxmlformats.org/officeDocument/2006/relationships" r:embed="rId1"/>
        <a:stretch>
          <a:fillRect/>
        </a:stretch>
      </xdr:blipFill>
      <xdr:spPr>
        <a:xfrm>
          <a:off x="66675" y="190500"/>
          <a:ext cx="5249111" cy="3700593"/>
        </a:xfrm>
        <a:prstGeom prst="rect">
          <a:avLst/>
        </a:prstGeom>
      </xdr:spPr>
    </xdr:pic>
    <xdr:clientData/>
  </xdr:twoCellAnchor>
  <xdr:twoCellAnchor editAs="oneCell">
    <xdr:from>
      <xdr:col>8</xdr:col>
      <xdr:colOff>428625</xdr:colOff>
      <xdr:row>1</xdr:row>
      <xdr:rowOff>0</xdr:rowOff>
    </xdr:from>
    <xdr:to>
      <xdr:col>17</xdr:col>
      <xdr:colOff>191336</xdr:colOff>
      <xdr:row>20</xdr:row>
      <xdr:rowOff>87189</xdr:rowOff>
    </xdr:to>
    <xdr:pic>
      <xdr:nvPicPr>
        <xdr:cNvPr id="3" name="Picture 2"/>
        <xdr:cNvPicPr>
          <a:picLocks noChangeAspect="1"/>
        </xdr:cNvPicPr>
      </xdr:nvPicPr>
      <xdr:blipFill>
        <a:blip xmlns:r="http://schemas.openxmlformats.org/officeDocument/2006/relationships" r:embed="rId2"/>
        <a:stretch>
          <a:fillRect/>
        </a:stretch>
      </xdr:blipFill>
      <xdr:spPr>
        <a:xfrm>
          <a:off x="5305425" y="190500"/>
          <a:ext cx="5249111" cy="3706689"/>
        </a:xfrm>
        <a:prstGeom prst="rect">
          <a:avLst/>
        </a:prstGeom>
      </xdr:spPr>
    </xdr:pic>
    <xdr:clientData/>
  </xdr:twoCellAnchor>
  <xdr:twoCellAnchor editAs="oneCell">
    <xdr:from>
      <xdr:col>0</xdr:col>
      <xdr:colOff>57150</xdr:colOff>
      <xdr:row>20</xdr:row>
      <xdr:rowOff>85725</xdr:rowOff>
    </xdr:from>
    <xdr:to>
      <xdr:col>8</xdr:col>
      <xdr:colOff>447675</xdr:colOff>
      <xdr:row>38</xdr:row>
      <xdr:rowOff>172567</xdr:rowOff>
    </xdr:to>
    <xdr:pic>
      <xdr:nvPicPr>
        <xdr:cNvPr id="4" name="Picture 3"/>
        <xdr:cNvPicPr>
          <a:picLocks noChangeAspect="1"/>
        </xdr:cNvPicPr>
      </xdr:nvPicPr>
      <xdr:blipFill>
        <a:blip xmlns:r="http://schemas.openxmlformats.org/officeDocument/2006/relationships" r:embed="rId3"/>
        <a:stretch>
          <a:fillRect/>
        </a:stretch>
      </xdr:blipFill>
      <xdr:spPr>
        <a:xfrm>
          <a:off x="57150" y="3895725"/>
          <a:ext cx="5267325" cy="3515842"/>
        </a:xfrm>
        <a:prstGeom prst="rect">
          <a:avLst/>
        </a:prstGeom>
      </xdr:spPr>
    </xdr:pic>
    <xdr:clientData/>
  </xdr:twoCellAnchor>
  <xdr:twoCellAnchor editAs="oneCell">
    <xdr:from>
      <xdr:col>8</xdr:col>
      <xdr:colOff>438150</xdr:colOff>
      <xdr:row>20</xdr:row>
      <xdr:rowOff>95251</xdr:rowOff>
    </xdr:from>
    <xdr:to>
      <xdr:col>17</xdr:col>
      <xdr:colOff>209550</xdr:colOff>
      <xdr:row>38</xdr:row>
      <xdr:rowOff>190215</xdr:rowOff>
    </xdr:to>
    <xdr:pic>
      <xdr:nvPicPr>
        <xdr:cNvPr id="5" name="Picture 4"/>
        <xdr:cNvPicPr>
          <a:picLocks noChangeAspect="1"/>
        </xdr:cNvPicPr>
      </xdr:nvPicPr>
      <xdr:blipFill>
        <a:blip xmlns:r="http://schemas.openxmlformats.org/officeDocument/2006/relationships" r:embed="rId4"/>
        <a:stretch>
          <a:fillRect/>
        </a:stretch>
      </xdr:blipFill>
      <xdr:spPr>
        <a:xfrm>
          <a:off x="5314950" y="3905251"/>
          <a:ext cx="5257800" cy="352396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0</xdr:colOff>
      <xdr:row>3</xdr:row>
      <xdr:rowOff>0</xdr:rowOff>
    </xdr:from>
    <xdr:to>
      <xdr:col>13</xdr:col>
      <xdr:colOff>47625</xdr:colOff>
      <xdr:row>26</xdr:row>
      <xdr:rowOff>189516</xdr:rowOff>
    </xdr:to>
    <xdr:pic>
      <xdr:nvPicPr>
        <xdr:cNvPr id="2" name="Picture 1"/>
        <xdr:cNvPicPr>
          <a:picLocks noChangeAspect="1"/>
        </xdr:cNvPicPr>
      </xdr:nvPicPr>
      <xdr:blipFill>
        <a:blip xmlns:r="http://schemas.openxmlformats.org/officeDocument/2006/relationships" r:embed="rId1"/>
        <a:stretch>
          <a:fillRect/>
        </a:stretch>
      </xdr:blipFill>
      <xdr:spPr>
        <a:xfrm>
          <a:off x="1219200" y="571500"/>
          <a:ext cx="6753225" cy="457101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tefanYa\AppData\Local\Microsoft\Windows\Temporary%20Internet%20Files\Content.Outlook\ER848NG8\&#1057;&#1090;&#1088;&#1091;&#1082;&#1090;&#1091;&#1088;&#1072;-&#1087;&#1086;-&#1089;&#1088;&#1086;&#1095;&#1085;&#1086;&#1089;&#1090;2%2018A%20&#1085;&#1086;&#107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2">
          <cell r="C22" t="str">
            <v>2017 г.</v>
          </cell>
        </row>
        <row r="23">
          <cell r="C23">
            <v>4374.8999999999996</v>
          </cell>
        </row>
        <row r="24">
          <cell r="B24" t="str">
            <v xml:space="preserve"> up to 25 years</v>
          </cell>
          <cell r="C24">
            <v>2272.9</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sqref="A1:E18"/>
    </sheetView>
  </sheetViews>
  <sheetFormatPr defaultColWidth="9.140625" defaultRowHeight="15"/>
  <cols>
    <col min="1" max="1" width="20.140625" style="2" customWidth="1"/>
    <col min="2" max="2" width="19" style="2" customWidth="1"/>
    <col min="3" max="3" width="26.28515625" style="2" customWidth="1"/>
    <col min="4" max="4" width="28.5703125" style="2" customWidth="1"/>
    <col min="5" max="5" width="23.7109375" style="2" customWidth="1"/>
    <col min="6" max="16384" width="9.140625" style="2"/>
  </cols>
  <sheetData>
    <row r="1" spans="1:9">
      <c r="A1" s="461" t="s">
        <v>67</v>
      </c>
      <c r="B1" s="461"/>
      <c r="C1" s="461"/>
      <c r="D1" s="461"/>
      <c r="E1" s="461"/>
    </row>
    <row r="2" spans="1:9">
      <c r="A2" s="187" t="s">
        <v>2</v>
      </c>
      <c r="B2" s="187"/>
      <c r="C2" s="187"/>
      <c r="D2" s="188"/>
      <c r="E2" s="4" t="s">
        <v>68</v>
      </c>
    </row>
    <row r="3" spans="1:9">
      <c r="A3" s="466" t="s">
        <v>69</v>
      </c>
      <c r="B3" s="462" t="s">
        <v>70</v>
      </c>
      <c r="C3" s="463"/>
      <c r="D3" s="5" t="s">
        <v>70</v>
      </c>
      <c r="E3" s="467" t="s">
        <v>71</v>
      </c>
    </row>
    <row r="4" spans="1:9">
      <c r="A4" s="466"/>
      <c r="B4" s="464" t="s">
        <v>72</v>
      </c>
      <c r="C4" s="465"/>
      <c r="D4" s="6" t="s">
        <v>73</v>
      </c>
      <c r="E4" s="467"/>
    </row>
    <row r="5" spans="1:9">
      <c r="A5" s="466"/>
      <c r="B5" s="189" t="s">
        <v>74</v>
      </c>
      <c r="C5" s="189" t="s">
        <v>75</v>
      </c>
      <c r="D5" s="6"/>
      <c r="E5" s="467"/>
    </row>
    <row r="6" spans="1:9">
      <c r="A6" s="466"/>
      <c r="B6" s="186"/>
      <c r="C6" s="186" t="s">
        <v>76</v>
      </c>
      <c r="D6" s="7"/>
      <c r="E6" s="467"/>
    </row>
    <row r="7" spans="1:9">
      <c r="A7" s="8">
        <v>2008</v>
      </c>
      <c r="B7" s="9">
        <v>2735910</v>
      </c>
      <c r="C7" s="184">
        <v>9015</v>
      </c>
      <c r="D7" s="9">
        <v>337358</v>
      </c>
      <c r="E7" s="10">
        <f>+B7+D7</f>
        <v>3073268</v>
      </c>
    </row>
    <row r="8" spans="1:9">
      <c r="A8" s="8">
        <v>2009</v>
      </c>
      <c r="B8" s="9">
        <f>2704665.15+C8</f>
        <v>2705332.5867699999</v>
      </c>
      <c r="C8" s="184">
        <v>667.43677000000002</v>
      </c>
      <c r="D8" s="9">
        <v>304126.69576999999</v>
      </c>
      <c r="E8" s="10">
        <f t="shared" ref="E8:E15" si="0">B8+D8</f>
        <v>3009459.28254</v>
      </c>
    </row>
    <row r="9" spans="1:9">
      <c r="A9" s="8">
        <v>2010</v>
      </c>
      <c r="B9" s="9">
        <f>3652449.7229+C9</f>
        <v>3652449.7228999999</v>
      </c>
      <c r="C9" s="184">
        <v>0</v>
      </c>
      <c r="D9" s="9">
        <v>281708.0993</v>
      </c>
      <c r="E9" s="10">
        <f t="shared" si="0"/>
        <v>3934157.8221999998</v>
      </c>
    </row>
    <row r="10" spans="1:9">
      <c r="A10" s="8">
        <v>2011</v>
      </c>
      <c r="B10" s="9">
        <v>4220461.1259000003</v>
      </c>
      <c r="C10" s="184">
        <v>0</v>
      </c>
      <c r="D10" s="9">
        <v>252515.42373000001</v>
      </c>
      <c r="E10" s="10">
        <f t="shared" si="0"/>
        <v>4472976.5496300003</v>
      </c>
    </row>
    <row r="11" spans="1:9">
      <c r="A11" s="8">
        <v>2012</v>
      </c>
      <c r="B11" s="11">
        <v>4763355</v>
      </c>
      <c r="C11" s="184">
        <v>0</v>
      </c>
      <c r="D11" s="11">
        <v>217621</v>
      </c>
      <c r="E11" s="10">
        <f t="shared" si="0"/>
        <v>4980976</v>
      </c>
    </row>
    <row r="12" spans="1:9">
      <c r="A12" s="8">
        <v>2013</v>
      </c>
      <c r="B12" s="11">
        <v>6108194.8644500002</v>
      </c>
      <c r="C12" s="184">
        <v>0</v>
      </c>
      <c r="D12" s="11">
        <v>181454.44320000001</v>
      </c>
      <c r="E12" s="10">
        <f t="shared" si="0"/>
        <v>6289649.3076499999</v>
      </c>
    </row>
    <row r="13" spans="1:9">
      <c r="A13" s="8">
        <v>2014</v>
      </c>
      <c r="B13" s="11">
        <v>8091944.2034499999</v>
      </c>
      <c r="C13" s="184">
        <v>0</v>
      </c>
      <c r="D13" s="11">
        <v>159809.74699000001</v>
      </c>
      <c r="E13" s="10">
        <f t="shared" si="0"/>
        <v>8251753.9504399998</v>
      </c>
      <c r="I13" s="191"/>
    </row>
    <row r="14" spans="1:9">
      <c r="A14" s="8">
        <v>2015</v>
      </c>
      <c r="B14" s="11">
        <v>7148729.2904500002</v>
      </c>
      <c r="C14" s="184">
        <v>0</v>
      </c>
      <c r="D14" s="11">
        <v>134553.61549</v>
      </c>
      <c r="E14" s="10">
        <f t="shared" si="0"/>
        <v>7283282.90594</v>
      </c>
    </row>
    <row r="15" spans="1:9">
      <c r="A15" s="8">
        <v>2016</v>
      </c>
      <c r="B15" s="11">
        <v>6621983.3611500002</v>
      </c>
      <c r="C15" s="184">
        <v>0</v>
      </c>
      <c r="D15" s="11">
        <v>102581.96979</v>
      </c>
      <c r="E15" s="10">
        <f t="shared" si="0"/>
        <v>6724565.3309400007</v>
      </c>
    </row>
    <row r="16" spans="1:9">
      <c r="A16" s="8">
        <v>2017</v>
      </c>
      <c r="B16" s="11">
        <v>6647731.0531500001</v>
      </c>
      <c r="C16" s="184">
        <v>0</v>
      </c>
      <c r="D16" s="11">
        <v>63907.634899999997</v>
      </c>
      <c r="E16" s="10">
        <v>6711639</v>
      </c>
    </row>
    <row r="17" spans="1:5">
      <c r="A17" s="12" t="s">
        <v>246</v>
      </c>
      <c r="B17" s="13">
        <v>5421665</v>
      </c>
      <c r="C17" s="185">
        <v>0</v>
      </c>
      <c r="D17" s="13">
        <v>32444.701440000001</v>
      </c>
      <c r="E17" s="14">
        <v>5454110</v>
      </c>
    </row>
    <row r="18" spans="1:5" ht="33.75" customHeight="1">
      <c r="A18" s="459" t="s">
        <v>252</v>
      </c>
      <c r="B18" s="460"/>
      <c r="C18" s="460"/>
      <c r="D18" s="460"/>
      <c r="E18" s="460"/>
    </row>
    <row r="19" spans="1:5">
      <c r="A19" s="3"/>
      <c r="B19" s="190"/>
      <c r="C19" s="190"/>
      <c r="D19" s="190"/>
    </row>
    <row r="20" spans="1:5">
      <c r="A20" s="3"/>
      <c r="B20" s="190"/>
      <c r="C20" s="190"/>
      <c r="D20" s="188"/>
      <c r="E20" s="192"/>
    </row>
    <row r="21" spans="1:5">
      <c r="A21" s="188"/>
      <c r="B21" s="188"/>
      <c r="C21" s="188"/>
      <c r="D21" s="188"/>
    </row>
    <row r="22" spans="1:5">
      <c r="B22" s="188"/>
      <c r="C22" s="188"/>
      <c r="D22" s="188"/>
    </row>
    <row r="23" spans="1:5">
      <c r="B23" s="191"/>
    </row>
  </sheetData>
  <mergeCells count="6">
    <mergeCell ref="A18:E18"/>
    <mergeCell ref="A1:E1"/>
    <mergeCell ref="B3:C3"/>
    <mergeCell ref="B4:C4"/>
    <mergeCell ref="A3:A6"/>
    <mergeCell ref="E3:E6"/>
  </mergeCells>
  <phoneticPr fontId="22"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F35"/>
  <sheetViews>
    <sheetView topLeftCell="A5" workbookViewId="0">
      <selection activeCell="A2" sqref="A2:F33"/>
    </sheetView>
  </sheetViews>
  <sheetFormatPr defaultRowHeight="15"/>
  <cols>
    <col min="1" max="1" width="18.42578125" customWidth="1"/>
    <col min="2" max="2" width="12.28515625" customWidth="1"/>
    <col min="3" max="3" width="15.28515625" customWidth="1"/>
    <col min="4" max="4" width="21.42578125" customWidth="1"/>
    <col min="5" max="5" width="18.42578125" customWidth="1"/>
    <col min="6" max="6" width="14.28515625" customWidth="1"/>
  </cols>
  <sheetData>
    <row r="2" spans="1:6">
      <c r="A2" s="476" t="s">
        <v>77</v>
      </c>
      <c r="B2" s="476"/>
      <c r="C2" s="476"/>
      <c r="D2" s="476"/>
      <c r="E2" s="476"/>
      <c r="F2" s="476"/>
    </row>
    <row r="3" spans="1:6">
      <c r="A3" s="476" t="s">
        <v>247</v>
      </c>
      <c r="B3" s="476"/>
      <c r="C3" s="476"/>
      <c r="D3" s="476"/>
      <c r="E3" s="476"/>
      <c r="F3" s="476"/>
    </row>
    <row r="4" spans="1:6" ht="24">
      <c r="A4" s="391" t="s">
        <v>78</v>
      </c>
      <c r="B4" s="391" t="s">
        <v>79</v>
      </c>
      <c r="C4" s="391" t="s">
        <v>80</v>
      </c>
      <c r="D4" s="391" t="s">
        <v>81</v>
      </c>
      <c r="E4" s="391" t="s">
        <v>82</v>
      </c>
      <c r="F4" s="391" t="s">
        <v>83</v>
      </c>
    </row>
    <row r="5" spans="1:6">
      <c r="A5" s="387" t="s">
        <v>5</v>
      </c>
      <c r="B5" s="387" t="s">
        <v>6</v>
      </c>
      <c r="C5" s="387" t="s">
        <v>7</v>
      </c>
      <c r="D5" s="388" t="s">
        <v>187</v>
      </c>
      <c r="E5" s="387" t="s">
        <v>8</v>
      </c>
      <c r="F5" s="387" t="s">
        <v>7</v>
      </c>
    </row>
    <row r="6" spans="1:6">
      <c r="A6" s="470" t="s">
        <v>84</v>
      </c>
      <c r="B6" s="471"/>
      <c r="C6" s="472"/>
      <c r="D6" s="388" t="s">
        <v>248</v>
      </c>
      <c r="E6" s="387" t="s">
        <v>4</v>
      </c>
      <c r="F6" s="387" t="s">
        <v>4</v>
      </c>
    </row>
    <row r="7" spans="1:6">
      <c r="A7" s="387" t="s">
        <v>9</v>
      </c>
      <c r="B7" s="387" t="s">
        <v>3</v>
      </c>
      <c r="C7" s="387" t="s">
        <v>7</v>
      </c>
      <c r="D7" s="388" t="s">
        <v>188</v>
      </c>
      <c r="E7" s="387" t="s">
        <v>10</v>
      </c>
      <c r="F7" s="387" t="s">
        <v>7</v>
      </c>
    </row>
    <row r="8" spans="1:6">
      <c r="A8" s="470" t="s">
        <v>84</v>
      </c>
      <c r="B8" s="471"/>
      <c r="C8" s="472"/>
      <c r="D8" s="388" t="s">
        <v>189</v>
      </c>
      <c r="E8" s="387" t="s">
        <v>4</v>
      </c>
      <c r="F8" s="387" t="s">
        <v>4</v>
      </c>
    </row>
    <row r="9" spans="1:6">
      <c r="A9" s="387" t="s">
        <v>11</v>
      </c>
      <c r="B9" s="387" t="s">
        <v>3</v>
      </c>
      <c r="C9" s="387" t="s">
        <v>12</v>
      </c>
      <c r="D9" s="388" t="s">
        <v>190</v>
      </c>
      <c r="E9" s="387" t="s">
        <v>191</v>
      </c>
      <c r="F9" s="387" t="s">
        <v>12</v>
      </c>
    </row>
    <row r="10" spans="1:6">
      <c r="A10" s="470" t="s">
        <v>84</v>
      </c>
      <c r="B10" s="471"/>
      <c r="C10" s="472"/>
      <c r="D10" s="388" t="s">
        <v>192</v>
      </c>
      <c r="E10" s="387" t="s">
        <v>4</v>
      </c>
      <c r="F10" s="387" t="s">
        <v>4</v>
      </c>
    </row>
    <row r="11" spans="1:6">
      <c r="A11" s="387" t="s">
        <v>13</v>
      </c>
      <c r="B11" s="387" t="s">
        <v>0</v>
      </c>
      <c r="C11" s="387" t="s">
        <v>14</v>
      </c>
      <c r="D11" s="388" t="s">
        <v>193</v>
      </c>
      <c r="E11" s="387" t="s">
        <v>194</v>
      </c>
      <c r="F11" s="387" t="s">
        <v>14</v>
      </c>
    </row>
    <row r="12" spans="1:6">
      <c r="A12" s="387" t="s">
        <v>15</v>
      </c>
      <c r="B12" s="387" t="s">
        <v>0</v>
      </c>
      <c r="C12" s="387" t="s">
        <v>16</v>
      </c>
      <c r="D12" s="388" t="s">
        <v>195</v>
      </c>
      <c r="E12" s="387" t="s">
        <v>196</v>
      </c>
      <c r="F12" s="387" t="s">
        <v>16</v>
      </c>
    </row>
    <row r="13" spans="1:6">
      <c r="A13" s="387" t="s">
        <v>17</v>
      </c>
      <c r="B13" s="387" t="s">
        <v>0</v>
      </c>
      <c r="C13" s="387" t="s">
        <v>18</v>
      </c>
      <c r="D13" s="388" t="s">
        <v>197</v>
      </c>
      <c r="E13" s="387" t="s">
        <v>198</v>
      </c>
      <c r="F13" s="387" t="s">
        <v>18</v>
      </c>
    </row>
    <row r="14" spans="1:6">
      <c r="A14" s="387" t="s">
        <v>19</v>
      </c>
      <c r="B14" s="387" t="s">
        <v>3</v>
      </c>
      <c r="C14" s="387" t="s">
        <v>20</v>
      </c>
      <c r="D14" s="388" t="s">
        <v>199</v>
      </c>
      <c r="E14" s="387" t="s">
        <v>200</v>
      </c>
      <c r="F14" s="387" t="s">
        <v>230</v>
      </c>
    </row>
    <row r="15" spans="1:6">
      <c r="A15" s="470" t="s">
        <v>84</v>
      </c>
      <c r="B15" s="471"/>
      <c r="C15" s="472"/>
      <c r="D15" s="388" t="s">
        <v>201</v>
      </c>
      <c r="E15" s="387" t="s">
        <v>4</v>
      </c>
      <c r="F15" s="387" t="s">
        <v>4</v>
      </c>
    </row>
    <row r="16" spans="1:6">
      <c r="A16" s="387" t="s">
        <v>21</v>
      </c>
      <c r="B16" s="387" t="s">
        <v>0</v>
      </c>
      <c r="C16" s="387" t="s">
        <v>22</v>
      </c>
      <c r="D16" s="388" t="s">
        <v>202</v>
      </c>
      <c r="E16" s="387" t="s">
        <v>203</v>
      </c>
      <c r="F16" s="387" t="s">
        <v>231</v>
      </c>
    </row>
    <row r="17" spans="1:6">
      <c r="A17" s="387" t="s">
        <v>23</v>
      </c>
      <c r="B17" s="387" t="s">
        <v>0</v>
      </c>
      <c r="C17" s="387" t="s">
        <v>24</v>
      </c>
      <c r="D17" s="388" t="s">
        <v>204</v>
      </c>
      <c r="E17" s="387" t="s">
        <v>205</v>
      </c>
      <c r="F17" s="387" t="s">
        <v>232</v>
      </c>
    </row>
    <row r="18" spans="1:6">
      <c r="A18" s="387" t="s">
        <v>25</v>
      </c>
      <c r="B18" s="387" t="s">
        <v>3</v>
      </c>
      <c r="C18" s="387" t="s">
        <v>26</v>
      </c>
      <c r="D18" s="388" t="s">
        <v>206</v>
      </c>
      <c r="E18" s="387" t="s">
        <v>207</v>
      </c>
      <c r="F18" s="387" t="s">
        <v>233</v>
      </c>
    </row>
    <row r="19" spans="1:6">
      <c r="A19" s="470" t="s">
        <v>84</v>
      </c>
      <c r="B19" s="471"/>
      <c r="C19" s="472"/>
      <c r="D19" s="388" t="s">
        <v>208</v>
      </c>
      <c r="E19" s="387" t="s">
        <v>4</v>
      </c>
      <c r="F19" s="387" t="s">
        <v>4</v>
      </c>
    </row>
    <row r="20" spans="1:6">
      <c r="A20" s="387" t="s">
        <v>27</v>
      </c>
      <c r="B20" s="387" t="s">
        <v>0</v>
      </c>
      <c r="C20" s="387" t="s">
        <v>28</v>
      </c>
      <c r="D20" s="388" t="s">
        <v>197</v>
      </c>
      <c r="E20" s="387" t="s">
        <v>209</v>
      </c>
      <c r="F20" s="387" t="s">
        <v>234</v>
      </c>
    </row>
    <row r="21" spans="1:6">
      <c r="A21" s="387" t="s">
        <v>29</v>
      </c>
      <c r="B21" s="387" t="s">
        <v>0</v>
      </c>
      <c r="C21" s="387" t="s">
        <v>30</v>
      </c>
      <c r="D21" s="388" t="s">
        <v>210</v>
      </c>
      <c r="E21" s="387" t="s">
        <v>205</v>
      </c>
      <c r="F21" s="387" t="s">
        <v>235</v>
      </c>
    </row>
    <row r="22" spans="1:6">
      <c r="A22" s="387" t="s">
        <v>31</v>
      </c>
      <c r="B22" s="387" t="s">
        <v>0</v>
      </c>
      <c r="C22" s="387" t="s">
        <v>32</v>
      </c>
      <c r="D22" s="388" t="s">
        <v>211</v>
      </c>
      <c r="E22" s="387" t="s">
        <v>205</v>
      </c>
      <c r="F22" s="387" t="s">
        <v>236</v>
      </c>
    </row>
    <row r="23" spans="1:6">
      <c r="A23" s="387" t="s">
        <v>33</v>
      </c>
      <c r="B23" s="387" t="s">
        <v>0</v>
      </c>
      <c r="C23" s="387" t="s">
        <v>34</v>
      </c>
      <c r="D23" s="388" t="s">
        <v>212</v>
      </c>
      <c r="E23" s="387" t="s">
        <v>213</v>
      </c>
      <c r="F23" s="387" t="s">
        <v>237</v>
      </c>
    </row>
    <row r="24" spans="1:6">
      <c r="A24" s="387" t="s">
        <v>35</v>
      </c>
      <c r="B24" s="387" t="s">
        <v>0</v>
      </c>
      <c r="C24" s="387" t="s">
        <v>36</v>
      </c>
      <c r="D24" s="388" t="s">
        <v>214</v>
      </c>
      <c r="E24" s="387" t="s">
        <v>213</v>
      </c>
      <c r="F24" s="387" t="s">
        <v>238</v>
      </c>
    </row>
    <row r="25" spans="1:6">
      <c r="A25" s="387" t="s">
        <v>185</v>
      </c>
      <c r="B25" s="387" t="s">
        <v>0</v>
      </c>
      <c r="C25" s="387" t="s">
        <v>186</v>
      </c>
      <c r="D25" s="388" t="s">
        <v>215</v>
      </c>
      <c r="E25" s="387" t="s">
        <v>216</v>
      </c>
      <c r="F25" s="387" t="s">
        <v>239</v>
      </c>
    </row>
    <row r="26" spans="1:6">
      <c r="A26" s="387" t="s">
        <v>37</v>
      </c>
      <c r="B26" s="387" t="s">
        <v>0</v>
      </c>
      <c r="C26" s="387" t="s">
        <v>38</v>
      </c>
      <c r="D26" s="388" t="s">
        <v>217</v>
      </c>
      <c r="E26" s="387" t="s">
        <v>218</v>
      </c>
      <c r="F26" s="387" t="s">
        <v>249</v>
      </c>
    </row>
    <row r="27" spans="1:6">
      <c r="A27" s="387" t="s">
        <v>39</v>
      </c>
      <c r="B27" s="387" t="s">
        <v>0</v>
      </c>
      <c r="C27" s="387" t="s">
        <v>40</v>
      </c>
      <c r="D27" s="388" t="s">
        <v>219</v>
      </c>
      <c r="E27" s="387" t="s">
        <v>220</v>
      </c>
      <c r="F27" s="387" t="s">
        <v>240</v>
      </c>
    </row>
    <row r="28" spans="1:6">
      <c r="A28" s="387" t="s">
        <v>41</v>
      </c>
      <c r="B28" s="387" t="s">
        <v>3</v>
      </c>
      <c r="C28" s="387" t="s">
        <v>42</v>
      </c>
      <c r="D28" s="388" t="s">
        <v>221</v>
      </c>
      <c r="E28" s="387" t="s">
        <v>222</v>
      </c>
      <c r="F28" s="387" t="s">
        <v>241</v>
      </c>
    </row>
    <row r="29" spans="1:6">
      <c r="A29" s="470" t="s">
        <v>84</v>
      </c>
      <c r="B29" s="471"/>
      <c r="C29" s="472"/>
      <c r="D29" s="388" t="s">
        <v>223</v>
      </c>
      <c r="E29" s="387" t="s">
        <v>4</v>
      </c>
      <c r="F29" s="387" t="s">
        <v>4</v>
      </c>
    </row>
    <row r="30" spans="1:6">
      <c r="A30" s="387" t="s">
        <v>43</v>
      </c>
      <c r="B30" s="387" t="s">
        <v>0</v>
      </c>
      <c r="C30" s="387" t="s">
        <v>44</v>
      </c>
      <c r="D30" s="388" t="s">
        <v>224</v>
      </c>
      <c r="E30" s="387" t="s">
        <v>225</v>
      </c>
      <c r="F30" s="387" t="s">
        <v>242</v>
      </c>
    </row>
    <row r="31" spans="1:6">
      <c r="A31" s="387" t="s">
        <v>45</v>
      </c>
      <c r="B31" s="387" t="s">
        <v>0</v>
      </c>
      <c r="C31" s="387" t="s">
        <v>46</v>
      </c>
      <c r="D31" s="388" t="s">
        <v>226</v>
      </c>
      <c r="E31" s="387" t="s">
        <v>227</v>
      </c>
      <c r="F31" s="387" t="s">
        <v>243</v>
      </c>
    </row>
    <row r="32" spans="1:6">
      <c r="A32" s="473" t="s">
        <v>85</v>
      </c>
      <c r="B32" s="474"/>
      <c r="C32" s="475"/>
      <c r="D32" s="389" t="s">
        <v>250</v>
      </c>
      <c r="E32" s="390" t="s">
        <v>4</v>
      </c>
      <c r="F32" s="390" t="s">
        <v>4</v>
      </c>
    </row>
    <row r="33" spans="1:6" s="396" customFormat="1" ht="51.75" customHeight="1">
      <c r="A33" s="468" t="s">
        <v>253</v>
      </c>
      <c r="B33" s="469"/>
      <c r="C33" s="469"/>
      <c r="D33" s="469"/>
      <c r="E33" s="469"/>
      <c r="F33" s="469"/>
    </row>
    <row r="34" spans="1:6">
      <c r="A34" s="392"/>
      <c r="B34" s="393"/>
      <c r="C34" s="393"/>
      <c r="D34" s="393"/>
      <c r="E34" s="393"/>
    </row>
    <row r="35" spans="1:6">
      <c r="A35" s="394"/>
      <c r="B35" s="395"/>
      <c r="C35" s="395"/>
      <c r="D35" s="395"/>
      <c r="E35" s="395"/>
    </row>
  </sheetData>
  <mergeCells count="10">
    <mergeCell ref="A33:F33"/>
    <mergeCell ref="A29:C29"/>
    <mergeCell ref="A32:C32"/>
    <mergeCell ref="A2:F2"/>
    <mergeCell ref="A3:F3"/>
    <mergeCell ref="A10:C10"/>
    <mergeCell ref="A19:C19"/>
    <mergeCell ref="A6:C6"/>
    <mergeCell ref="A8:C8"/>
    <mergeCell ref="A15:C15"/>
  </mergeCells>
  <phoneticPr fontId="22" type="noConversion"/>
  <pageMargins left="0.70866141732283472" right="0.70866141732283472" top="0.74803149606299213" bottom="0.74803149606299213" header="0.31496062992125984" footer="0.31496062992125984"/>
  <pageSetup paperSize="9" scale="8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topLeftCell="B1" workbookViewId="0">
      <selection activeCell="A2" sqref="A2:G18"/>
    </sheetView>
  </sheetViews>
  <sheetFormatPr defaultColWidth="9.140625" defaultRowHeight="15"/>
  <cols>
    <col min="1" max="1" width="36" style="1" customWidth="1"/>
    <col min="2" max="2" width="12.28515625" style="1" customWidth="1"/>
    <col min="3" max="3" width="9.85546875" style="1" bestFit="1" customWidth="1"/>
    <col min="4" max="4" width="12" style="1" bestFit="1" customWidth="1"/>
    <col min="5" max="5" width="19.85546875" style="1" customWidth="1"/>
    <col min="6" max="6" width="8.5703125" style="1" customWidth="1"/>
    <col min="7" max="7" width="14" style="1" customWidth="1"/>
    <col min="8" max="8" width="23.85546875" style="1" bestFit="1" customWidth="1"/>
    <col min="9" max="16384" width="9.140625" style="1"/>
  </cols>
  <sheetData>
    <row r="1" spans="1:8">
      <c r="A1" s="461" t="s">
        <v>86</v>
      </c>
      <c r="B1" s="461"/>
      <c r="C1" s="461"/>
      <c r="D1" s="461"/>
      <c r="E1" s="461"/>
      <c r="F1" s="461"/>
      <c r="G1" s="461"/>
    </row>
    <row r="2" spans="1:8">
      <c r="A2" s="478" t="s">
        <v>251</v>
      </c>
      <c r="B2" s="478"/>
      <c r="C2" s="478"/>
      <c r="D2" s="478"/>
      <c r="E2" s="478"/>
      <c r="F2" s="478"/>
      <c r="G2" s="478"/>
    </row>
    <row r="3" spans="1:8" ht="15" customHeight="1">
      <c r="A3" s="479" t="s">
        <v>78</v>
      </c>
      <c r="B3" s="479" t="s">
        <v>79</v>
      </c>
      <c r="C3" s="479" t="s">
        <v>87</v>
      </c>
      <c r="D3" s="481" t="s">
        <v>80</v>
      </c>
      <c r="E3" s="481" t="s">
        <v>81</v>
      </c>
      <c r="F3" s="481" t="s">
        <v>82</v>
      </c>
      <c r="G3" s="481" t="s">
        <v>88</v>
      </c>
    </row>
    <row r="4" spans="1:8" ht="15" customHeight="1">
      <c r="A4" s="480"/>
      <c r="B4" s="480"/>
      <c r="C4" s="480"/>
      <c r="D4" s="482"/>
      <c r="E4" s="482"/>
      <c r="F4" s="482"/>
      <c r="G4" s="482"/>
    </row>
    <row r="5" spans="1:8" s="18" customFormat="1" ht="29.25" customHeight="1">
      <c r="A5" s="397" t="s">
        <v>89</v>
      </c>
      <c r="B5" s="16" t="s">
        <v>3</v>
      </c>
      <c r="C5" s="17">
        <v>41823</v>
      </c>
      <c r="D5" s="17">
        <v>45538</v>
      </c>
      <c r="E5" s="194">
        <v>1493000000</v>
      </c>
      <c r="F5" s="197">
        <v>2.95</v>
      </c>
      <c r="G5" s="17">
        <v>43711</v>
      </c>
    </row>
    <row r="6" spans="1:8" s="21" customFormat="1" ht="16.5" customHeight="1">
      <c r="A6" s="398"/>
      <c r="B6" s="19" t="s">
        <v>84</v>
      </c>
      <c r="C6" s="20"/>
      <c r="D6" s="20"/>
      <c r="E6" s="195">
        <v>2920054190</v>
      </c>
      <c r="F6" s="386"/>
      <c r="G6" s="20"/>
    </row>
    <row r="7" spans="1:8" s="18" customFormat="1" ht="29.25" customHeight="1">
      <c r="A7" s="397" t="s">
        <v>90</v>
      </c>
      <c r="B7" s="16" t="s">
        <v>3</v>
      </c>
      <c r="C7" s="17">
        <v>42089</v>
      </c>
      <c r="D7" s="17">
        <v>44646</v>
      </c>
      <c r="E7" s="194">
        <v>1250000000</v>
      </c>
      <c r="F7" s="197">
        <v>2</v>
      </c>
      <c r="G7" s="17">
        <v>43550</v>
      </c>
    </row>
    <row r="8" spans="1:8" s="21" customFormat="1" ht="16.5" customHeight="1">
      <c r="A8" s="399"/>
      <c r="B8" s="19" t="s">
        <v>84</v>
      </c>
      <c r="C8" s="20"/>
      <c r="D8" s="20"/>
      <c r="E8" s="195">
        <v>2444787500</v>
      </c>
      <c r="F8" s="386"/>
      <c r="G8" s="20"/>
    </row>
    <row r="9" spans="1:8" s="18" customFormat="1" ht="29.25" customHeight="1">
      <c r="A9" s="397" t="s">
        <v>91</v>
      </c>
      <c r="B9" s="16" t="s">
        <v>3</v>
      </c>
      <c r="C9" s="17">
        <v>42089</v>
      </c>
      <c r="D9" s="17">
        <v>46472</v>
      </c>
      <c r="E9" s="194">
        <v>1000000000</v>
      </c>
      <c r="F9" s="197">
        <v>2.625</v>
      </c>
      <c r="G9" s="17">
        <v>43550</v>
      </c>
    </row>
    <row r="10" spans="1:8" s="21" customFormat="1" ht="16.5" customHeight="1">
      <c r="A10" s="399"/>
      <c r="B10" s="19" t="s">
        <v>84</v>
      </c>
      <c r="C10" s="20"/>
      <c r="D10" s="20"/>
      <c r="E10" s="195">
        <v>1955830000</v>
      </c>
      <c r="F10" s="386"/>
      <c r="G10" s="20"/>
      <c r="H10" s="22"/>
    </row>
    <row r="11" spans="1:8" s="18" customFormat="1" ht="29.25" customHeight="1">
      <c r="A11" s="397" t="s">
        <v>92</v>
      </c>
      <c r="B11" s="16" t="s">
        <v>3</v>
      </c>
      <c r="C11" s="17">
        <v>42089</v>
      </c>
      <c r="D11" s="17">
        <v>49394</v>
      </c>
      <c r="E11" s="194">
        <v>900000000</v>
      </c>
      <c r="F11" s="197">
        <v>3.125</v>
      </c>
      <c r="G11" s="17">
        <v>43550</v>
      </c>
    </row>
    <row r="12" spans="1:8" s="21" customFormat="1" ht="16.5" customHeight="1">
      <c r="A12" s="399"/>
      <c r="B12" s="19" t="s">
        <v>84</v>
      </c>
      <c r="C12" s="20"/>
      <c r="D12" s="20"/>
      <c r="E12" s="195">
        <v>1760247000</v>
      </c>
      <c r="F12" s="386"/>
      <c r="G12" s="20"/>
    </row>
    <row r="13" spans="1:8" s="18" customFormat="1" ht="29.25" customHeight="1">
      <c r="A13" s="397" t="s">
        <v>93</v>
      </c>
      <c r="B13" s="16" t="s">
        <v>3</v>
      </c>
      <c r="C13" s="17">
        <v>42450</v>
      </c>
      <c r="D13" s="17">
        <v>45006</v>
      </c>
      <c r="E13" s="194">
        <v>1144000000</v>
      </c>
      <c r="F13" s="197">
        <v>1.875</v>
      </c>
      <c r="G13" s="17">
        <v>43545</v>
      </c>
    </row>
    <row r="14" spans="1:8" s="21" customFormat="1" ht="16.5" customHeight="1">
      <c r="A14" s="399"/>
      <c r="B14" s="19" t="s">
        <v>84</v>
      </c>
      <c r="C14" s="20"/>
      <c r="D14" s="20"/>
      <c r="E14" s="195">
        <v>2237469520</v>
      </c>
      <c r="F14" s="386"/>
      <c r="G14" s="20"/>
    </row>
    <row r="15" spans="1:8" s="18" customFormat="1" ht="29.25" customHeight="1">
      <c r="A15" s="397" t="s">
        <v>94</v>
      </c>
      <c r="B15" s="16" t="s">
        <v>3</v>
      </c>
      <c r="C15" s="17">
        <v>42450</v>
      </c>
      <c r="D15" s="17">
        <v>46833</v>
      </c>
      <c r="E15" s="194">
        <v>850000000</v>
      </c>
      <c r="F15" s="197">
        <v>3</v>
      </c>
      <c r="G15" s="17">
        <v>43545</v>
      </c>
    </row>
    <row r="16" spans="1:8" s="21" customFormat="1" ht="16.5" customHeight="1">
      <c r="A16" s="399"/>
      <c r="B16" s="19" t="s">
        <v>84</v>
      </c>
      <c r="C16" s="20"/>
      <c r="D16" s="20"/>
      <c r="E16" s="195">
        <v>1662455500</v>
      </c>
      <c r="F16" s="196"/>
      <c r="G16" s="20"/>
    </row>
    <row r="17" spans="1:7" ht="24" customHeight="1">
      <c r="A17" s="198" t="s">
        <v>95</v>
      </c>
      <c r="B17" s="198"/>
      <c r="C17" s="198"/>
      <c r="D17" s="198"/>
      <c r="E17" s="385">
        <f>E6+E8+E10+E12+E14+E16</f>
        <v>12980843710</v>
      </c>
      <c r="F17" s="198"/>
      <c r="G17" s="198"/>
    </row>
    <row r="18" spans="1:7">
      <c r="A18" s="477" t="s">
        <v>254</v>
      </c>
      <c r="B18" s="460"/>
      <c r="C18" s="460"/>
      <c r="D18" s="460"/>
      <c r="E18" s="460"/>
      <c r="F18" s="460"/>
      <c r="G18" s="460"/>
    </row>
  </sheetData>
  <mergeCells count="10">
    <mergeCell ref="A18:G18"/>
    <mergeCell ref="A1:G1"/>
    <mergeCell ref="A2:G2"/>
    <mergeCell ref="A3:A4"/>
    <mergeCell ref="B3:B4"/>
    <mergeCell ref="C3:C4"/>
    <mergeCell ref="D3:D4"/>
    <mergeCell ref="E3:E4"/>
    <mergeCell ref="F3:F4"/>
    <mergeCell ref="G3:G4"/>
  </mergeCells>
  <phoneticPr fontId="22" type="noConversion"/>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3" sqref="B3"/>
    </sheetView>
  </sheetViews>
  <sheetFormatPr defaultRowHeight="15"/>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J3" sqref="J3"/>
    </sheetView>
  </sheetViews>
  <sheetFormatPr defaultRowHeight="15"/>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workbookViewId="0">
      <selection activeCell="P17" sqref="P17"/>
    </sheetView>
  </sheetViews>
  <sheetFormatPr defaultRowHeight="12.75"/>
  <cols>
    <col min="1" max="16384" width="9.140625" style="444"/>
  </cols>
  <sheetData>
    <row r="1" spans="1:17" ht="15.75">
      <c r="A1" s="483" t="s">
        <v>350</v>
      </c>
      <c r="B1" s="483"/>
      <c r="C1" s="483"/>
      <c r="D1" s="483"/>
      <c r="E1" s="483"/>
      <c r="F1" s="483"/>
      <c r="G1" s="483"/>
      <c r="H1" s="483"/>
      <c r="I1" s="483"/>
      <c r="J1" s="483"/>
      <c r="K1" s="483"/>
      <c r="L1" s="483"/>
      <c r="M1" s="483"/>
      <c r="N1" s="483"/>
      <c r="O1" s="445"/>
      <c r="P1" s="445"/>
      <c r="Q1" s="445"/>
    </row>
    <row r="2" spans="1:17" ht="15.75">
      <c r="A2" s="483" t="s">
        <v>351</v>
      </c>
      <c r="B2" s="483"/>
      <c r="C2" s="483"/>
      <c r="D2" s="483"/>
      <c r="E2" s="483"/>
      <c r="F2" s="483"/>
      <c r="G2" s="483"/>
      <c r="H2" s="483"/>
      <c r="I2" s="483"/>
      <c r="J2" s="483"/>
      <c r="K2" s="483"/>
      <c r="L2" s="483"/>
      <c r="M2" s="483"/>
      <c r="N2" s="483"/>
      <c r="O2" s="445"/>
      <c r="P2" s="445"/>
      <c r="Q2" s="445"/>
    </row>
    <row r="3" spans="1:17">
      <c r="A3" s="454"/>
      <c r="B3" s="454"/>
      <c r="C3" s="454"/>
      <c r="D3" s="454"/>
      <c r="E3" s="454"/>
      <c r="F3" s="454"/>
      <c r="G3" s="454"/>
      <c r="H3" s="454"/>
      <c r="I3" s="454"/>
      <c r="J3" s="454"/>
      <c r="K3" s="454"/>
      <c r="L3" s="454"/>
      <c r="M3" s="454"/>
      <c r="N3" s="454"/>
    </row>
  </sheetData>
  <mergeCells count="2">
    <mergeCell ref="A2:N2"/>
    <mergeCell ref="A1:N1"/>
  </mergeCells>
  <pageMargins left="0.75" right="0.75" top="1" bottom="1" header="0.5" footer="0.5"/>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
  <sheetViews>
    <sheetView workbookViewId="0">
      <selection activeCell="K21" sqref="K21"/>
    </sheetView>
  </sheetViews>
  <sheetFormatPr defaultRowHeight="12.75"/>
  <cols>
    <col min="1" max="4" width="9.140625" style="455"/>
    <col min="5" max="5" width="12" style="455" bestFit="1" customWidth="1"/>
    <col min="6" max="13" width="9.140625" style="455"/>
    <col min="14" max="14" width="10.28515625" style="455" customWidth="1"/>
    <col min="15" max="16384" width="9.140625" style="455"/>
  </cols>
  <sheetData>
    <row r="1" spans="1:14">
      <c r="A1" s="484" t="s">
        <v>352</v>
      </c>
      <c r="B1" s="484"/>
      <c r="C1" s="484"/>
      <c r="D1" s="484"/>
      <c r="E1" s="484"/>
      <c r="F1" s="484"/>
      <c r="G1" s="484"/>
      <c r="H1" s="484"/>
      <c r="I1" s="484"/>
      <c r="J1" s="484"/>
      <c r="K1" s="484"/>
      <c r="L1" s="484"/>
      <c r="M1" s="484"/>
      <c r="N1" s="484"/>
    </row>
    <row r="2" spans="1:14">
      <c r="A2" s="484" t="s">
        <v>351</v>
      </c>
      <c r="B2" s="484"/>
      <c r="C2" s="484"/>
      <c r="D2" s="484"/>
      <c r="E2" s="484"/>
      <c r="F2" s="484"/>
      <c r="G2" s="484"/>
      <c r="H2" s="484"/>
      <c r="I2" s="484"/>
      <c r="J2" s="484"/>
      <c r="K2" s="484"/>
      <c r="L2" s="484"/>
      <c r="M2" s="484"/>
      <c r="N2" s="484"/>
    </row>
    <row r="3" spans="1:14">
      <c r="A3" s="456"/>
      <c r="B3" s="456"/>
      <c r="C3" s="456"/>
      <c r="D3" s="456"/>
      <c r="E3" s="456"/>
      <c r="F3" s="456"/>
      <c r="G3" s="456"/>
      <c r="H3" s="456"/>
      <c r="I3" s="456"/>
      <c r="J3" s="456"/>
      <c r="K3" s="456"/>
      <c r="L3" s="456"/>
      <c r="M3" s="456"/>
      <c r="N3" s="456"/>
    </row>
    <row r="4" spans="1:14">
      <c r="A4" s="456"/>
      <c r="B4" s="456"/>
      <c r="C4" s="456"/>
      <c r="D4" s="456"/>
      <c r="E4" s="456"/>
      <c r="F4" s="456"/>
      <c r="G4" s="456"/>
      <c r="H4" s="456"/>
      <c r="I4" s="456"/>
      <c r="J4" s="456"/>
      <c r="K4" s="456"/>
      <c r="L4" s="456"/>
      <c r="M4" s="456"/>
      <c r="N4" s="456"/>
    </row>
    <row r="5" spans="1:14">
      <c r="A5" s="456"/>
      <c r="B5" s="456"/>
      <c r="C5" s="456"/>
      <c r="D5" s="456"/>
      <c r="E5" s="456"/>
      <c r="F5" s="456"/>
      <c r="G5" s="456"/>
      <c r="H5" s="456"/>
      <c r="I5" s="456"/>
      <c r="J5" s="456"/>
      <c r="K5" s="456"/>
      <c r="L5" s="456"/>
      <c r="M5" s="456"/>
      <c r="N5" s="456"/>
    </row>
    <row r="6" spans="1:14">
      <c r="A6" s="456"/>
      <c r="B6" s="456"/>
      <c r="C6" s="456"/>
      <c r="D6" s="456"/>
      <c r="E6" s="456"/>
      <c r="F6" s="456"/>
      <c r="G6" s="456"/>
      <c r="H6" s="456"/>
      <c r="I6" s="456"/>
      <c r="J6" s="456"/>
      <c r="K6" s="456"/>
      <c r="L6" s="456"/>
      <c r="M6" s="456"/>
      <c r="N6" s="456"/>
    </row>
    <row r="7" spans="1:14">
      <c r="A7" s="456"/>
      <c r="B7" s="456"/>
      <c r="C7" s="456"/>
      <c r="D7" s="456"/>
      <c r="E7" s="456"/>
      <c r="F7" s="456"/>
      <c r="G7" s="456"/>
      <c r="H7" s="456"/>
      <c r="I7" s="456"/>
      <c r="J7" s="456"/>
      <c r="K7" s="456"/>
      <c r="L7" s="456"/>
      <c r="M7" s="456"/>
      <c r="N7" s="456"/>
    </row>
    <row r="8" spans="1:14">
      <c r="A8" s="456"/>
      <c r="B8" s="456"/>
      <c r="C8" s="456"/>
      <c r="D8" s="456"/>
      <c r="E8" s="456"/>
      <c r="F8" s="456"/>
      <c r="G8" s="456"/>
      <c r="H8" s="456"/>
      <c r="I8" s="456"/>
      <c r="J8" s="456"/>
      <c r="K8" s="456"/>
      <c r="L8" s="456"/>
      <c r="M8" s="456"/>
      <c r="N8" s="456"/>
    </row>
    <row r="9" spans="1:14">
      <c r="A9" s="456"/>
      <c r="B9" s="456"/>
      <c r="C9" s="456"/>
      <c r="D9" s="456"/>
      <c r="E9" s="456"/>
      <c r="F9" s="456"/>
      <c r="G9" s="456"/>
      <c r="H9" s="456"/>
      <c r="I9" s="456"/>
      <c r="J9" s="456"/>
      <c r="K9" s="456"/>
      <c r="L9" s="456"/>
      <c r="M9" s="456"/>
      <c r="N9" s="456"/>
    </row>
    <row r="10" spans="1:14">
      <c r="A10" s="456"/>
      <c r="B10" s="456"/>
      <c r="C10" s="456"/>
      <c r="D10" s="456"/>
      <c r="E10" s="456"/>
      <c r="F10" s="456"/>
      <c r="G10" s="456"/>
      <c r="H10" s="456"/>
      <c r="I10" s="456"/>
      <c r="J10" s="456"/>
      <c r="K10" s="456"/>
      <c r="L10" s="456"/>
      <c r="M10" s="456"/>
      <c r="N10" s="456"/>
    </row>
    <row r="11" spans="1:14">
      <c r="A11" s="456"/>
      <c r="B11" s="456"/>
      <c r="C11" s="456"/>
      <c r="D11" s="456"/>
      <c r="E11" s="456"/>
      <c r="F11" s="456"/>
      <c r="G11" s="456"/>
      <c r="H11" s="456"/>
      <c r="I11" s="456"/>
      <c r="J11" s="456"/>
      <c r="K11" s="456"/>
      <c r="L11" s="456"/>
      <c r="M11" s="456"/>
      <c r="N11" s="456"/>
    </row>
    <row r="12" spans="1:14">
      <c r="A12" s="456"/>
      <c r="B12" s="456"/>
      <c r="C12" s="456"/>
      <c r="D12" s="456"/>
      <c r="E12" s="456"/>
      <c r="F12" s="456"/>
      <c r="G12" s="456"/>
      <c r="H12" s="456"/>
      <c r="I12" s="456"/>
      <c r="J12" s="456"/>
      <c r="K12" s="456"/>
      <c r="L12" s="456"/>
      <c r="M12" s="456"/>
      <c r="N12" s="456"/>
    </row>
    <row r="13" spans="1:14">
      <c r="A13" s="456"/>
      <c r="B13" s="456"/>
      <c r="C13" s="456"/>
      <c r="D13" s="456"/>
      <c r="E13" s="456"/>
      <c r="F13" s="456"/>
      <c r="G13" s="456"/>
      <c r="H13" s="456"/>
      <c r="I13" s="456"/>
      <c r="J13" s="456"/>
      <c r="K13" s="456"/>
      <c r="L13" s="456"/>
      <c r="M13" s="456"/>
      <c r="N13" s="456"/>
    </row>
    <row r="14" spans="1:14">
      <c r="A14" s="456"/>
      <c r="B14" s="456"/>
      <c r="C14" s="456"/>
      <c r="D14" s="456"/>
      <c r="E14" s="456"/>
      <c r="F14" s="456"/>
      <c r="G14" s="456"/>
      <c r="H14" s="456"/>
      <c r="I14" s="456"/>
      <c r="J14" s="456"/>
      <c r="K14" s="456"/>
      <c r="L14" s="456"/>
      <c r="M14" s="456"/>
      <c r="N14" s="456"/>
    </row>
    <row r="15" spans="1:14">
      <c r="A15" s="456"/>
      <c r="B15" s="456"/>
      <c r="C15" s="456"/>
      <c r="D15" s="456"/>
      <c r="E15" s="456"/>
      <c r="F15" s="456"/>
      <c r="G15" s="456"/>
      <c r="H15" s="456"/>
      <c r="I15" s="456"/>
      <c r="J15" s="456"/>
      <c r="K15" s="456"/>
      <c r="L15" s="456"/>
      <c r="M15" s="456"/>
      <c r="N15" s="456"/>
    </row>
    <row r="16" spans="1:14">
      <c r="A16" s="456"/>
      <c r="B16" s="456"/>
      <c r="C16" s="456"/>
      <c r="D16" s="456"/>
      <c r="E16" s="456"/>
      <c r="F16" s="456"/>
      <c r="G16" s="456"/>
      <c r="H16" s="456"/>
      <c r="I16" s="456"/>
      <c r="J16" s="456"/>
      <c r="K16" s="456"/>
      <c r="L16" s="456"/>
      <c r="M16" s="456"/>
      <c r="N16" s="456"/>
    </row>
    <row r="17" spans="1:14">
      <c r="A17" s="456"/>
      <c r="B17" s="456"/>
      <c r="C17" s="456"/>
      <c r="D17" s="456"/>
      <c r="E17" s="456"/>
      <c r="F17" s="456"/>
      <c r="G17" s="456"/>
      <c r="H17" s="456"/>
      <c r="I17" s="456"/>
      <c r="J17" s="456"/>
      <c r="K17" s="456"/>
      <c r="L17" s="456"/>
      <c r="M17" s="456"/>
      <c r="N17" s="456"/>
    </row>
    <row r="18" spans="1:14">
      <c r="A18" s="456"/>
      <c r="B18" s="456"/>
      <c r="C18" s="456"/>
      <c r="D18" s="456"/>
      <c r="E18" s="456"/>
      <c r="F18" s="456"/>
      <c r="G18" s="456"/>
      <c r="H18" s="456"/>
      <c r="I18" s="456"/>
      <c r="J18" s="456"/>
      <c r="K18" s="456"/>
      <c r="L18" s="456"/>
      <c r="M18" s="456"/>
      <c r="N18" s="456"/>
    </row>
    <row r="19" spans="1:14">
      <c r="A19" s="456"/>
      <c r="B19" s="456"/>
      <c r="C19" s="456"/>
      <c r="D19" s="456"/>
      <c r="E19" s="456"/>
      <c r="F19" s="456"/>
      <c r="G19" s="456"/>
      <c r="H19" s="456"/>
      <c r="I19" s="456"/>
      <c r="J19" s="456"/>
      <c r="K19" s="456"/>
      <c r="L19" s="456"/>
      <c r="M19" s="456"/>
      <c r="N19" s="456"/>
    </row>
    <row r="20" spans="1:14">
      <c r="A20" s="456"/>
      <c r="B20" s="456"/>
      <c r="C20" s="456"/>
      <c r="D20" s="456"/>
      <c r="E20" s="456"/>
      <c r="F20" s="456"/>
      <c r="G20" s="456"/>
      <c r="H20" s="456"/>
      <c r="I20" s="456"/>
      <c r="J20" s="456"/>
      <c r="K20" s="456"/>
      <c r="L20" s="456"/>
      <c r="M20" s="456"/>
      <c r="N20" s="456"/>
    </row>
  </sheetData>
  <mergeCells count="2">
    <mergeCell ref="A1:N1"/>
    <mergeCell ref="A2:N2"/>
  </mergeCells>
  <pageMargins left="0.75" right="0.75" top="1" bottom="1" header="0.5" footer="0.5"/>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topLeftCell="A10" workbookViewId="0">
      <selection activeCell="E4" sqref="E4"/>
    </sheetView>
  </sheetViews>
  <sheetFormatPr defaultRowHeight="15"/>
  <cols>
    <col min="1" max="1" width="40.7109375" customWidth="1"/>
    <col min="2" max="2" width="13.42578125" customWidth="1"/>
    <col min="3" max="3" width="12.140625" customWidth="1"/>
    <col min="6" max="6" width="39" customWidth="1"/>
    <col min="7" max="7" width="15.140625" customWidth="1"/>
    <col min="8" max="8" width="4.7109375" customWidth="1"/>
  </cols>
  <sheetData>
    <row r="1" spans="1:9" ht="15" customHeight="1">
      <c r="A1" s="485" t="s">
        <v>353</v>
      </c>
      <c r="B1" s="485"/>
      <c r="C1" s="485"/>
      <c r="D1" s="485"/>
      <c r="E1" s="485"/>
      <c r="F1" s="485"/>
      <c r="G1" s="485"/>
      <c r="H1" s="485"/>
    </row>
    <row r="2" spans="1:9">
      <c r="A2" s="457"/>
      <c r="B2" s="457"/>
      <c r="C2" s="457"/>
      <c r="D2" s="457"/>
      <c r="E2" s="457"/>
      <c r="F2" s="457"/>
      <c r="G2" s="457"/>
      <c r="H2" s="458"/>
      <c r="I2" s="457"/>
    </row>
    <row r="3" spans="1:9">
      <c r="A3" s="457"/>
      <c r="B3" s="457"/>
      <c r="C3" s="457"/>
      <c r="D3" s="457"/>
      <c r="E3" s="457"/>
      <c r="F3" s="457"/>
      <c r="G3" s="457"/>
      <c r="H3" s="457"/>
      <c r="I3" s="457"/>
    </row>
    <row r="4" spans="1:9">
      <c r="A4" s="457"/>
      <c r="B4" s="457"/>
      <c r="C4" s="457"/>
      <c r="D4" s="457"/>
      <c r="E4" s="457"/>
      <c r="F4" s="457"/>
      <c r="G4" s="457"/>
      <c r="H4" s="457"/>
      <c r="I4" s="457"/>
    </row>
    <row r="5" spans="1:9">
      <c r="A5" s="457"/>
      <c r="B5" s="457"/>
      <c r="C5" s="457"/>
      <c r="D5" s="457"/>
      <c r="E5" s="457"/>
      <c r="F5" s="457"/>
      <c r="G5" s="457"/>
      <c r="H5" s="457"/>
      <c r="I5" s="457"/>
    </row>
    <row r="6" spans="1:9">
      <c r="A6" s="457"/>
      <c r="B6" s="457"/>
      <c r="C6" s="457"/>
      <c r="D6" s="457"/>
      <c r="E6" s="457"/>
      <c r="F6" s="457"/>
      <c r="G6" s="457"/>
      <c r="H6" s="457"/>
      <c r="I6" s="457"/>
    </row>
    <row r="7" spans="1:9">
      <c r="A7" s="457"/>
      <c r="B7" s="457"/>
      <c r="C7" s="457"/>
      <c r="D7" s="457"/>
      <c r="E7" s="457"/>
      <c r="F7" s="457"/>
      <c r="G7" s="457"/>
      <c r="H7" s="457"/>
      <c r="I7" s="457"/>
    </row>
    <row r="8" spans="1:9">
      <c r="A8" s="457"/>
      <c r="B8" s="457"/>
      <c r="C8" s="457"/>
      <c r="D8" s="457"/>
      <c r="E8" s="457"/>
      <c r="F8" s="457"/>
      <c r="G8" s="457"/>
      <c r="H8" s="457"/>
      <c r="I8" s="457"/>
    </row>
    <row r="9" spans="1:9">
      <c r="A9" s="457"/>
      <c r="B9" s="457"/>
      <c r="C9" s="457"/>
      <c r="D9" s="457"/>
      <c r="E9" s="457"/>
      <c r="F9" s="457"/>
      <c r="G9" s="457"/>
      <c r="H9" s="457"/>
      <c r="I9" s="457"/>
    </row>
    <row r="10" spans="1:9">
      <c r="A10" s="457"/>
      <c r="B10" s="457"/>
      <c r="C10" s="457"/>
      <c r="D10" s="457"/>
      <c r="E10" s="457"/>
      <c r="F10" s="457"/>
      <c r="G10" s="457"/>
      <c r="H10" s="457"/>
      <c r="I10" s="457"/>
    </row>
    <row r="11" spans="1:9">
      <c r="A11" s="457"/>
      <c r="B11" s="457"/>
      <c r="C11" s="457"/>
      <c r="D11" s="457"/>
      <c r="E11" s="457"/>
      <c r="F11" s="457"/>
      <c r="G11" s="457"/>
      <c r="H11" s="457"/>
      <c r="I11" s="457"/>
    </row>
    <row r="12" spans="1:9">
      <c r="A12" s="457"/>
      <c r="B12" s="457"/>
      <c r="C12" s="457"/>
      <c r="D12" s="457"/>
      <c r="E12" s="457"/>
      <c r="F12" s="457"/>
      <c r="G12" s="457"/>
      <c r="H12" s="457"/>
      <c r="I12" s="457"/>
    </row>
    <row r="13" spans="1:9">
      <c r="A13" s="457"/>
      <c r="B13" s="457"/>
      <c r="C13" s="457"/>
      <c r="D13" s="457"/>
      <c r="E13" s="457"/>
      <c r="F13" s="457"/>
      <c r="G13" s="457"/>
      <c r="H13" s="457"/>
      <c r="I13" s="457"/>
    </row>
    <row r="14" spans="1:9">
      <c r="A14" s="457"/>
      <c r="B14" s="457"/>
      <c r="C14" s="457"/>
      <c r="D14" s="457"/>
      <c r="E14" s="457"/>
      <c r="F14" s="457"/>
      <c r="G14" s="457"/>
      <c r="H14" s="457"/>
      <c r="I14" s="457"/>
    </row>
    <row r="15" spans="1:9">
      <c r="A15" s="457"/>
      <c r="B15" s="457"/>
      <c r="C15" s="457"/>
      <c r="D15" s="457"/>
      <c r="E15" s="457"/>
      <c r="F15" s="457"/>
      <c r="G15" s="457"/>
      <c r="H15" s="457"/>
      <c r="I15" s="457"/>
    </row>
    <row r="16" spans="1:9">
      <c r="A16" s="457"/>
      <c r="B16" s="457"/>
      <c r="C16" s="457"/>
      <c r="D16" s="457"/>
      <c r="E16" s="457"/>
      <c r="F16" s="457"/>
      <c r="G16" s="457"/>
      <c r="H16" s="457"/>
      <c r="I16" s="457"/>
    </row>
    <row r="17" spans="1:9">
      <c r="A17" s="457"/>
      <c r="B17" s="457"/>
      <c r="C17" s="457"/>
      <c r="D17" s="457"/>
      <c r="E17" s="457"/>
      <c r="F17" s="457"/>
      <c r="G17" s="457"/>
      <c r="H17" s="457"/>
      <c r="I17" s="457"/>
    </row>
    <row r="18" spans="1:9">
      <c r="A18" s="457"/>
      <c r="B18" s="457"/>
      <c r="C18" s="457"/>
      <c r="D18" s="457"/>
      <c r="E18" s="457"/>
      <c r="F18" s="457"/>
      <c r="G18" s="457"/>
      <c r="H18" s="457"/>
      <c r="I18" s="457"/>
    </row>
    <row r="19" spans="1:9">
      <c r="A19" s="457"/>
      <c r="B19" s="457"/>
      <c r="C19" s="457"/>
      <c r="D19" s="457"/>
      <c r="E19" s="457"/>
      <c r="F19" s="457"/>
      <c r="G19" s="457"/>
      <c r="H19" s="457"/>
      <c r="I19" s="457"/>
    </row>
    <row r="20" spans="1:9">
      <c r="A20" s="457"/>
      <c r="B20" s="457"/>
      <c r="C20" s="457"/>
      <c r="D20" s="457"/>
      <c r="E20" s="457"/>
      <c r="F20" s="457"/>
      <c r="G20" s="457"/>
      <c r="H20" s="457"/>
      <c r="I20" s="457"/>
    </row>
    <row r="21" spans="1:9">
      <c r="A21" s="457"/>
      <c r="B21" s="457"/>
      <c r="C21" s="457"/>
      <c r="D21" s="457"/>
      <c r="E21" s="457"/>
      <c r="F21" s="457"/>
      <c r="G21" s="457"/>
      <c r="H21" s="457"/>
      <c r="I21" s="457"/>
    </row>
    <row r="22" spans="1:9">
      <c r="A22" s="457"/>
      <c r="B22" s="457"/>
      <c r="C22" s="457"/>
      <c r="D22" s="457"/>
      <c r="E22" s="457"/>
      <c r="F22" s="457"/>
      <c r="G22" s="457"/>
      <c r="H22" s="457"/>
      <c r="I22" s="457"/>
    </row>
    <row r="23" spans="1:9">
      <c r="F23" s="457"/>
      <c r="G23" s="457"/>
      <c r="H23" s="457"/>
      <c r="I23" s="457"/>
    </row>
  </sheetData>
  <mergeCells count="1">
    <mergeCell ref="A1:H1"/>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7"/>
  <sheetViews>
    <sheetView topLeftCell="A3" workbookViewId="0">
      <selection activeCell="B8" sqref="B8"/>
    </sheetView>
  </sheetViews>
  <sheetFormatPr defaultRowHeight="15"/>
  <cols>
    <col min="1" max="1" width="13.7109375" bestFit="1" customWidth="1"/>
    <col min="9" max="10" width="17.7109375" bestFit="1" customWidth="1"/>
    <col min="11" max="12" width="18.28515625" bestFit="1" customWidth="1"/>
    <col min="13" max="13" width="15.7109375" customWidth="1"/>
    <col min="257" max="257" width="13.7109375" bestFit="1" customWidth="1"/>
    <col min="265" max="266" width="17.7109375" bestFit="1" customWidth="1"/>
    <col min="267" max="268" width="18.28515625" bestFit="1" customWidth="1"/>
    <col min="269" max="269" width="15.7109375" customWidth="1"/>
    <col min="513" max="513" width="13.7109375" bestFit="1" customWidth="1"/>
    <col min="521" max="522" width="17.7109375" bestFit="1" customWidth="1"/>
    <col min="523" max="524" width="18.28515625" bestFit="1" customWidth="1"/>
    <col min="525" max="525" width="15.7109375" customWidth="1"/>
    <col min="769" max="769" width="13.7109375" bestFit="1" customWidth="1"/>
    <col min="777" max="778" width="17.7109375" bestFit="1" customWidth="1"/>
    <col min="779" max="780" width="18.28515625" bestFit="1" customWidth="1"/>
    <col min="781" max="781" width="15.7109375" customWidth="1"/>
    <col min="1025" max="1025" width="13.7109375" bestFit="1" customWidth="1"/>
    <col min="1033" max="1034" width="17.7109375" bestFit="1" customWidth="1"/>
    <col min="1035" max="1036" width="18.28515625" bestFit="1" customWidth="1"/>
    <col min="1037" max="1037" width="15.7109375" customWidth="1"/>
    <col min="1281" max="1281" width="13.7109375" bestFit="1" customWidth="1"/>
    <col min="1289" max="1290" width="17.7109375" bestFit="1" customWidth="1"/>
    <col min="1291" max="1292" width="18.28515625" bestFit="1" customWidth="1"/>
    <col min="1293" max="1293" width="15.7109375" customWidth="1"/>
    <col min="1537" max="1537" width="13.7109375" bestFit="1" customWidth="1"/>
    <col min="1545" max="1546" width="17.7109375" bestFit="1" customWidth="1"/>
    <col min="1547" max="1548" width="18.28515625" bestFit="1" customWidth="1"/>
    <col min="1549" max="1549" width="15.7109375" customWidth="1"/>
    <col min="1793" max="1793" width="13.7109375" bestFit="1" customWidth="1"/>
    <col min="1801" max="1802" width="17.7109375" bestFit="1" customWidth="1"/>
    <col min="1803" max="1804" width="18.28515625" bestFit="1" customWidth="1"/>
    <col min="1805" max="1805" width="15.7109375" customWidth="1"/>
    <col min="2049" max="2049" width="13.7109375" bestFit="1" customWidth="1"/>
    <col min="2057" max="2058" width="17.7109375" bestFit="1" customWidth="1"/>
    <col min="2059" max="2060" width="18.28515625" bestFit="1" customWidth="1"/>
    <col min="2061" max="2061" width="15.7109375" customWidth="1"/>
    <col min="2305" max="2305" width="13.7109375" bestFit="1" customWidth="1"/>
    <col min="2313" max="2314" width="17.7109375" bestFit="1" customWidth="1"/>
    <col min="2315" max="2316" width="18.28515625" bestFit="1" customWidth="1"/>
    <col min="2317" max="2317" width="15.7109375" customWidth="1"/>
    <col min="2561" max="2561" width="13.7109375" bestFit="1" customWidth="1"/>
    <col min="2569" max="2570" width="17.7109375" bestFit="1" customWidth="1"/>
    <col min="2571" max="2572" width="18.28515625" bestFit="1" customWidth="1"/>
    <col min="2573" max="2573" width="15.7109375" customWidth="1"/>
    <col min="2817" max="2817" width="13.7109375" bestFit="1" customWidth="1"/>
    <col min="2825" max="2826" width="17.7109375" bestFit="1" customWidth="1"/>
    <col min="2827" max="2828" width="18.28515625" bestFit="1" customWidth="1"/>
    <col min="2829" max="2829" width="15.7109375" customWidth="1"/>
    <col min="3073" max="3073" width="13.7109375" bestFit="1" customWidth="1"/>
    <col min="3081" max="3082" width="17.7109375" bestFit="1" customWidth="1"/>
    <col min="3083" max="3084" width="18.28515625" bestFit="1" customWidth="1"/>
    <col min="3085" max="3085" width="15.7109375" customWidth="1"/>
    <col min="3329" max="3329" width="13.7109375" bestFit="1" customWidth="1"/>
    <col min="3337" max="3338" width="17.7109375" bestFit="1" customWidth="1"/>
    <col min="3339" max="3340" width="18.28515625" bestFit="1" customWidth="1"/>
    <col min="3341" max="3341" width="15.7109375" customWidth="1"/>
    <col min="3585" max="3585" width="13.7109375" bestFit="1" customWidth="1"/>
    <col min="3593" max="3594" width="17.7109375" bestFit="1" customWidth="1"/>
    <col min="3595" max="3596" width="18.28515625" bestFit="1" customWidth="1"/>
    <col min="3597" max="3597" width="15.7109375" customWidth="1"/>
    <col min="3841" max="3841" width="13.7109375" bestFit="1" customWidth="1"/>
    <col min="3849" max="3850" width="17.7109375" bestFit="1" customWidth="1"/>
    <col min="3851" max="3852" width="18.28515625" bestFit="1" customWidth="1"/>
    <col min="3853" max="3853" width="15.7109375" customWidth="1"/>
    <col min="4097" max="4097" width="13.7109375" bestFit="1" customWidth="1"/>
    <col min="4105" max="4106" width="17.7109375" bestFit="1" customWidth="1"/>
    <col min="4107" max="4108" width="18.28515625" bestFit="1" customWidth="1"/>
    <col min="4109" max="4109" width="15.7109375" customWidth="1"/>
    <col min="4353" max="4353" width="13.7109375" bestFit="1" customWidth="1"/>
    <col min="4361" max="4362" width="17.7109375" bestFit="1" customWidth="1"/>
    <col min="4363" max="4364" width="18.28515625" bestFit="1" customWidth="1"/>
    <col min="4365" max="4365" width="15.7109375" customWidth="1"/>
    <col min="4609" max="4609" width="13.7109375" bestFit="1" customWidth="1"/>
    <col min="4617" max="4618" width="17.7109375" bestFit="1" customWidth="1"/>
    <col min="4619" max="4620" width="18.28515625" bestFit="1" customWidth="1"/>
    <col min="4621" max="4621" width="15.7109375" customWidth="1"/>
    <col min="4865" max="4865" width="13.7109375" bestFit="1" customWidth="1"/>
    <col min="4873" max="4874" width="17.7109375" bestFit="1" customWidth="1"/>
    <col min="4875" max="4876" width="18.28515625" bestFit="1" customWidth="1"/>
    <col min="4877" max="4877" width="15.7109375" customWidth="1"/>
    <col min="5121" max="5121" width="13.7109375" bestFit="1" customWidth="1"/>
    <col min="5129" max="5130" width="17.7109375" bestFit="1" customWidth="1"/>
    <col min="5131" max="5132" width="18.28515625" bestFit="1" customWidth="1"/>
    <col min="5133" max="5133" width="15.7109375" customWidth="1"/>
    <col min="5377" max="5377" width="13.7109375" bestFit="1" customWidth="1"/>
    <col min="5385" max="5386" width="17.7109375" bestFit="1" customWidth="1"/>
    <col min="5387" max="5388" width="18.28515625" bestFit="1" customWidth="1"/>
    <col min="5389" max="5389" width="15.7109375" customWidth="1"/>
    <col min="5633" max="5633" width="13.7109375" bestFit="1" customWidth="1"/>
    <col min="5641" max="5642" width="17.7109375" bestFit="1" customWidth="1"/>
    <col min="5643" max="5644" width="18.28515625" bestFit="1" customWidth="1"/>
    <col min="5645" max="5645" width="15.7109375" customWidth="1"/>
    <col min="5889" max="5889" width="13.7109375" bestFit="1" customWidth="1"/>
    <col min="5897" max="5898" width="17.7109375" bestFit="1" customWidth="1"/>
    <col min="5899" max="5900" width="18.28515625" bestFit="1" customWidth="1"/>
    <col min="5901" max="5901" width="15.7109375" customWidth="1"/>
    <col min="6145" max="6145" width="13.7109375" bestFit="1" customWidth="1"/>
    <col min="6153" max="6154" width="17.7109375" bestFit="1" customWidth="1"/>
    <col min="6155" max="6156" width="18.28515625" bestFit="1" customWidth="1"/>
    <col min="6157" max="6157" width="15.7109375" customWidth="1"/>
    <col min="6401" max="6401" width="13.7109375" bestFit="1" customWidth="1"/>
    <col min="6409" max="6410" width="17.7109375" bestFit="1" customWidth="1"/>
    <col min="6411" max="6412" width="18.28515625" bestFit="1" customWidth="1"/>
    <col min="6413" max="6413" width="15.7109375" customWidth="1"/>
    <col min="6657" max="6657" width="13.7109375" bestFit="1" customWidth="1"/>
    <col min="6665" max="6666" width="17.7109375" bestFit="1" customWidth="1"/>
    <col min="6667" max="6668" width="18.28515625" bestFit="1" customWidth="1"/>
    <col min="6669" max="6669" width="15.7109375" customWidth="1"/>
    <col min="6913" max="6913" width="13.7109375" bestFit="1" customWidth="1"/>
    <col min="6921" max="6922" width="17.7109375" bestFit="1" customWidth="1"/>
    <col min="6923" max="6924" width="18.28515625" bestFit="1" customWidth="1"/>
    <col min="6925" max="6925" width="15.7109375" customWidth="1"/>
    <col min="7169" max="7169" width="13.7109375" bestFit="1" customWidth="1"/>
    <col min="7177" max="7178" width="17.7109375" bestFit="1" customWidth="1"/>
    <col min="7179" max="7180" width="18.28515625" bestFit="1" customWidth="1"/>
    <col min="7181" max="7181" width="15.7109375" customWidth="1"/>
    <col min="7425" max="7425" width="13.7109375" bestFit="1" customWidth="1"/>
    <col min="7433" max="7434" width="17.7109375" bestFit="1" customWidth="1"/>
    <col min="7435" max="7436" width="18.28515625" bestFit="1" customWidth="1"/>
    <col min="7437" max="7437" width="15.7109375" customWidth="1"/>
    <col min="7681" max="7681" width="13.7109375" bestFit="1" customWidth="1"/>
    <col min="7689" max="7690" width="17.7109375" bestFit="1" customWidth="1"/>
    <col min="7691" max="7692" width="18.28515625" bestFit="1" customWidth="1"/>
    <col min="7693" max="7693" width="15.7109375" customWidth="1"/>
    <col min="7937" max="7937" width="13.7109375" bestFit="1" customWidth="1"/>
    <col min="7945" max="7946" width="17.7109375" bestFit="1" customWidth="1"/>
    <col min="7947" max="7948" width="18.28515625" bestFit="1" customWidth="1"/>
    <col min="7949" max="7949" width="15.7109375" customWidth="1"/>
    <col min="8193" max="8193" width="13.7109375" bestFit="1" customWidth="1"/>
    <col min="8201" max="8202" width="17.7109375" bestFit="1" customWidth="1"/>
    <col min="8203" max="8204" width="18.28515625" bestFit="1" customWidth="1"/>
    <col min="8205" max="8205" width="15.7109375" customWidth="1"/>
    <col min="8449" max="8449" width="13.7109375" bestFit="1" customWidth="1"/>
    <col min="8457" max="8458" width="17.7109375" bestFit="1" customWidth="1"/>
    <col min="8459" max="8460" width="18.28515625" bestFit="1" customWidth="1"/>
    <col min="8461" max="8461" width="15.7109375" customWidth="1"/>
    <col min="8705" max="8705" width="13.7109375" bestFit="1" customWidth="1"/>
    <col min="8713" max="8714" width="17.7109375" bestFit="1" customWidth="1"/>
    <col min="8715" max="8716" width="18.28515625" bestFit="1" customWidth="1"/>
    <col min="8717" max="8717" width="15.7109375" customWidth="1"/>
    <col min="8961" max="8961" width="13.7109375" bestFit="1" customWidth="1"/>
    <col min="8969" max="8970" width="17.7109375" bestFit="1" customWidth="1"/>
    <col min="8971" max="8972" width="18.28515625" bestFit="1" customWidth="1"/>
    <col min="8973" max="8973" width="15.7109375" customWidth="1"/>
    <col min="9217" max="9217" width="13.7109375" bestFit="1" customWidth="1"/>
    <col min="9225" max="9226" width="17.7109375" bestFit="1" customWidth="1"/>
    <col min="9227" max="9228" width="18.28515625" bestFit="1" customWidth="1"/>
    <col min="9229" max="9229" width="15.7109375" customWidth="1"/>
    <col min="9473" max="9473" width="13.7109375" bestFit="1" customWidth="1"/>
    <col min="9481" max="9482" width="17.7109375" bestFit="1" customWidth="1"/>
    <col min="9483" max="9484" width="18.28515625" bestFit="1" customWidth="1"/>
    <col min="9485" max="9485" width="15.7109375" customWidth="1"/>
    <col min="9729" max="9729" width="13.7109375" bestFit="1" customWidth="1"/>
    <col min="9737" max="9738" width="17.7109375" bestFit="1" customWidth="1"/>
    <col min="9739" max="9740" width="18.28515625" bestFit="1" customWidth="1"/>
    <col min="9741" max="9741" width="15.7109375" customWidth="1"/>
    <col min="9985" max="9985" width="13.7109375" bestFit="1" customWidth="1"/>
    <col min="9993" max="9994" width="17.7109375" bestFit="1" customWidth="1"/>
    <col min="9995" max="9996" width="18.28515625" bestFit="1" customWidth="1"/>
    <col min="9997" max="9997" width="15.7109375" customWidth="1"/>
    <col min="10241" max="10241" width="13.7109375" bestFit="1" customWidth="1"/>
    <col min="10249" max="10250" width="17.7109375" bestFit="1" customWidth="1"/>
    <col min="10251" max="10252" width="18.28515625" bestFit="1" customWidth="1"/>
    <col min="10253" max="10253" width="15.7109375" customWidth="1"/>
    <col min="10497" max="10497" width="13.7109375" bestFit="1" customWidth="1"/>
    <col min="10505" max="10506" width="17.7109375" bestFit="1" customWidth="1"/>
    <col min="10507" max="10508" width="18.28515625" bestFit="1" customWidth="1"/>
    <col min="10509" max="10509" width="15.7109375" customWidth="1"/>
    <col min="10753" max="10753" width="13.7109375" bestFit="1" customWidth="1"/>
    <col min="10761" max="10762" width="17.7109375" bestFit="1" customWidth="1"/>
    <col min="10763" max="10764" width="18.28515625" bestFit="1" customWidth="1"/>
    <col min="10765" max="10765" width="15.7109375" customWidth="1"/>
    <col min="11009" max="11009" width="13.7109375" bestFit="1" customWidth="1"/>
    <col min="11017" max="11018" width="17.7109375" bestFit="1" customWidth="1"/>
    <col min="11019" max="11020" width="18.28515625" bestFit="1" customWidth="1"/>
    <col min="11021" max="11021" width="15.7109375" customWidth="1"/>
    <col min="11265" max="11265" width="13.7109375" bestFit="1" customWidth="1"/>
    <col min="11273" max="11274" width="17.7109375" bestFit="1" customWidth="1"/>
    <col min="11275" max="11276" width="18.28515625" bestFit="1" customWidth="1"/>
    <col min="11277" max="11277" width="15.7109375" customWidth="1"/>
    <col min="11521" max="11521" width="13.7109375" bestFit="1" customWidth="1"/>
    <col min="11529" max="11530" width="17.7109375" bestFit="1" customWidth="1"/>
    <col min="11531" max="11532" width="18.28515625" bestFit="1" customWidth="1"/>
    <col min="11533" max="11533" width="15.7109375" customWidth="1"/>
    <col min="11777" max="11777" width="13.7109375" bestFit="1" customWidth="1"/>
    <col min="11785" max="11786" width="17.7109375" bestFit="1" customWidth="1"/>
    <col min="11787" max="11788" width="18.28515625" bestFit="1" customWidth="1"/>
    <col min="11789" max="11789" width="15.7109375" customWidth="1"/>
    <col min="12033" max="12033" width="13.7109375" bestFit="1" customWidth="1"/>
    <col min="12041" max="12042" width="17.7109375" bestFit="1" customWidth="1"/>
    <col min="12043" max="12044" width="18.28515625" bestFit="1" customWidth="1"/>
    <col min="12045" max="12045" width="15.7109375" customWidth="1"/>
    <col min="12289" max="12289" width="13.7109375" bestFit="1" customWidth="1"/>
    <col min="12297" max="12298" width="17.7109375" bestFit="1" customWidth="1"/>
    <col min="12299" max="12300" width="18.28515625" bestFit="1" customWidth="1"/>
    <col min="12301" max="12301" width="15.7109375" customWidth="1"/>
    <col min="12545" max="12545" width="13.7109375" bestFit="1" customWidth="1"/>
    <col min="12553" max="12554" width="17.7109375" bestFit="1" customWidth="1"/>
    <col min="12555" max="12556" width="18.28515625" bestFit="1" customWidth="1"/>
    <col min="12557" max="12557" width="15.7109375" customWidth="1"/>
    <col min="12801" max="12801" width="13.7109375" bestFit="1" customWidth="1"/>
    <col min="12809" max="12810" width="17.7109375" bestFit="1" customWidth="1"/>
    <col min="12811" max="12812" width="18.28515625" bestFit="1" customWidth="1"/>
    <col min="12813" max="12813" width="15.7109375" customWidth="1"/>
    <col min="13057" max="13057" width="13.7109375" bestFit="1" customWidth="1"/>
    <col min="13065" max="13066" width="17.7109375" bestFit="1" customWidth="1"/>
    <col min="13067" max="13068" width="18.28515625" bestFit="1" customWidth="1"/>
    <col min="13069" max="13069" width="15.7109375" customWidth="1"/>
    <col min="13313" max="13313" width="13.7109375" bestFit="1" customWidth="1"/>
    <col min="13321" max="13322" width="17.7109375" bestFit="1" customWidth="1"/>
    <col min="13323" max="13324" width="18.28515625" bestFit="1" customWidth="1"/>
    <col min="13325" max="13325" width="15.7109375" customWidth="1"/>
    <col min="13569" max="13569" width="13.7109375" bestFit="1" customWidth="1"/>
    <col min="13577" max="13578" width="17.7109375" bestFit="1" customWidth="1"/>
    <col min="13579" max="13580" width="18.28515625" bestFit="1" customWidth="1"/>
    <col min="13581" max="13581" width="15.7109375" customWidth="1"/>
    <col min="13825" max="13825" width="13.7109375" bestFit="1" customWidth="1"/>
    <col min="13833" max="13834" width="17.7109375" bestFit="1" customWidth="1"/>
    <col min="13835" max="13836" width="18.28515625" bestFit="1" customWidth="1"/>
    <col min="13837" max="13837" width="15.7109375" customWidth="1"/>
    <col min="14081" max="14081" width="13.7109375" bestFit="1" customWidth="1"/>
    <col min="14089" max="14090" width="17.7109375" bestFit="1" customWidth="1"/>
    <col min="14091" max="14092" width="18.28515625" bestFit="1" customWidth="1"/>
    <col min="14093" max="14093" width="15.7109375" customWidth="1"/>
    <col min="14337" max="14337" width="13.7109375" bestFit="1" customWidth="1"/>
    <col min="14345" max="14346" width="17.7109375" bestFit="1" customWidth="1"/>
    <col min="14347" max="14348" width="18.28515625" bestFit="1" customWidth="1"/>
    <col min="14349" max="14349" width="15.7109375" customWidth="1"/>
    <col min="14593" max="14593" width="13.7109375" bestFit="1" customWidth="1"/>
    <col min="14601" max="14602" width="17.7109375" bestFit="1" customWidth="1"/>
    <col min="14603" max="14604" width="18.28515625" bestFit="1" customWidth="1"/>
    <col min="14605" max="14605" width="15.7109375" customWidth="1"/>
    <col min="14849" max="14849" width="13.7109375" bestFit="1" customWidth="1"/>
    <col min="14857" max="14858" width="17.7109375" bestFit="1" customWidth="1"/>
    <col min="14859" max="14860" width="18.28515625" bestFit="1" customWidth="1"/>
    <col min="14861" max="14861" width="15.7109375" customWidth="1"/>
    <col min="15105" max="15105" width="13.7109375" bestFit="1" customWidth="1"/>
    <col min="15113" max="15114" width="17.7109375" bestFit="1" customWidth="1"/>
    <col min="15115" max="15116" width="18.28515625" bestFit="1" customWidth="1"/>
    <col min="15117" max="15117" width="15.7109375" customWidth="1"/>
    <col min="15361" max="15361" width="13.7109375" bestFit="1" customWidth="1"/>
    <col min="15369" max="15370" width="17.7109375" bestFit="1" customWidth="1"/>
    <col min="15371" max="15372" width="18.28515625" bestFit="1" customWidth="1"/>
    <col min="15373" max="15373" width="15.7109375" customWidth="1"/>
    <col min="15617" max="15617" width="13.7109375" bestFit="1" customWidth="1"/>
    <col min="15625" max="15626" width="17.7109375" bestFit="1" customWidth="1"/>
    <col min="15627" max="15628" width="18.28515625" bestFit="1" customWidth="1"/>
    <col min="15629" max="15629" width="15.7109375" customWidth="1"/>
    <col min="15873" max="15873" width="13.7109375" bestFit="1" customWidth="1"/>
    <col min="15881" max="15882" width="17.7109375" bestFit="1" customWidth="1"/>
    <col min="15883" max="15884" width="18.28515625" bestFit="1" customWidth="1"/>
    <col min="15885" max="15885" width="15.7109375" customWidth="1"/>
    <col min="16129" max="16129" width="13.7109375" bestFit="1" customWidth="1"/>
    <col min="16137" max="16138" width="17.7109375" bestFit="1" customWidth="1"/>
    <col min="16139" max="16140" width="18.28515625" bestFit="1" customWidth="1"/>
    <col min="16141" max="16141" width="15.7109375" customWidth="1"/>
  </cols>
  <sheetData>
    <row r="1" spans="1:13">
      <c r="A1" s="446"/>
      <c r="B1" s="447"/>
      <c r="C1" s="447"/>
      <c r="D1" s="447"/>
      <c r="E1" s="447"/>
      <c r="K1" s="448"/>
      <c r="L1" s="448"/>
      <c r="M1" s="448"/>
    </row>
    <row r="2" spans="1:13">
      <c r="K2" s="448"/>
      <c r="L2" s="448"/>
      <c r="M2" s="448"/>
    </row>
    <row r="3" spans="1:13">
      <c r="K3" s="448"/>
      <c r="L3" s="448"/>
      <c r="M3" s="449"/>
    </row>
    <row r="4" spans="1:13">
      <c r="K4" s="448"/>
      <c r="L4" s="448"/>
      <c r="M4" s="448"/>
    </row>
    <row r="5" spans="1:13">
      <c r="K5" s="447"/>
      <c r="L5" s="447"/>
      <c r="M5" s="447"/>
    </row>
    <row r="6" spans="1:13">
      <c r="K6" s="447"/>
      <c r="L6" s="447"/>
      <c r="M6" s="447"/>
    </row>
    <row r="7" spans="1:13">
      <c r="K7" s="447"/>
      <c r="L7" s="447"/>
      <c r="M7" s="449"/>
    </row>
    <row r="8" spans="1:13">
      <c r="J8" s="447"/>
      <c r="K8" s="447"/>
      <c r="L8" s="447"/>
      <c r="M8" s="447"/>
    </row>
    <row r="9" spans="1:13">
      <c r="J9" s="447"/>
      <c r="K9" s="447"/>
      <c r="L9" s="447"/>
      <c r="M9" s="447"/>
    </row>
    <row r="10" spans="1:13">
      <c r="J10" s="447"/>
      <c r="K10" s="447"/>
      <c r="L10" s="450"/>
      <c r="M10" s="447"/>
    </row>
    <row r="22" spans="10:15">
      <c r="J22" s="447"/>
      <c r="K22" s="447"/>
      <c r="L22" s="447"/>
      <c r="M22" s="447"/>
    </row>
    <row r="23" spans="10:15">
      <c r="J23" s="447"/>
      <c r="K23" s="447"/>
      <c r="L23" s="447"/>
      <c r="M23" s="447"/>
    </row>
    <row r="24" spans="10:15">
      <c r="J24" s="447"/>
      <c r="K24" s="447"/>
      <c r="L24" s="450"/>
      <c r="M24" s="447"/>
    </row>
    <row r="25" spans="10:15">
      <c r="J25" s="447"/>
      <c r="K25" s="447"/>
      <c r="L25" s="450"/>
      <c r="M25" s="447"/>
    </row>
    <row r="26" spans="10:15">
      <c r="J26" s="451"/>
      <c r="K26" s="447"/>
      <c r="L26" s="447"/>
      <c r="M26" s="447"/>
    </row>
    <row r="27" spans="10:15">
      <c r="J27" s="447"/>
      <c r="K27" s="447"/>
      <c r="L27" s="447"/>
      <c r="M27" s="451"/>
    </row>
    <row r="28" spans="10:15">
      <c r="J28" s="447"/>
      <c r="K28" s="447"/>
      <c r="L28" s="447"/>
      <c r="M28" s="447"/>
    </row>
    <row r="29" spans="10:15">
      <c r="J29" s="447"/>
      <c r="K29" s="447"/>
      <c r="L29" s="447"/>
      <c r="M29" s="447"/>
    </row>
    <row r="30" spans="10:15">
      <c r="J30" s="447"/>
      <c r="K30" s="447"/>
      <c r="L30" s="447"/>
      <c r="M30" s="447"/>
      <c r="N30" s="447"/>
      <c r="O30" s="447"/>
    </row>
    <row r="31" spans="10:15">
      <c r="J31" s="447"/>
      <c r="K31" s="447"/>
      <c r="L31" s="447"/>
      <c r="M31" s="447"/>
      <c r="N31" s="447"/>
      <c r="O31" s="447"/>
    </row>
    <row r="32" spans="10:15">
      <c r="J32" s="447"/>
      <c r="K32" s="447"/>
      <c r="L32" s="447"/>
      <c r="M32" s="447"/>
      <c r="N32" s="447"/>
      <c r="O32" s="447"/>
    </row>
    <row r="33" spans="10:15">
      <c r="J33" s="447"/>
      <c r="K33" s="447"/>
      <c r="L33" s="447"/>
      <c r="M33" s="447"/>
      <c r="N33" s="447"/>
      <c r="O33" s="447"/>
    </row>
    <row r="34" spans="10:15">
      <c r="J34" s="447"/>
      <c r="K34" s="447"/>
      <c r="L34" s="447"/>
      <c r="M34" s="447"/>
      <c r="N34" s="447"/>
      <c r="O34" s="447"/>
    </row>
    <row r="35" spans="10:15">
      <c r="J35" s="447"/>
      <c r="K35" s="447"/>
      <c r="L35" s="447"/>
      <c r="M35" s="447"/>
      <c r="N35" s="447"/>
      <c r="O35" s="447"/>
    </row>
    <row r="36" spans="10:15">
      <c r="J36" s="447"/>
      <c r="K36" s="447"/>
      <c r="L36" s="447"/>
      <c r="M36" s="447"/>
      <c r="N36" s="447"/>
      <c r="O36" s="447"/>
    </row>
    <row r="37" spans="10:15">
      <c r="J37" s="447"/>
      <c r="K37" s="447"/>
      <c r="L37" s="447"/>
      <c r="M37" s="447"/>
      <c r="N37" s="447"/>
      <c r="O37" s="447"/>
    </row>
    <row r="38" spans="10:15">
      <c r="J38" s="447"/>
      <c r="K38" s="447"/>
      <c r="L38" s="447"/>
      <c r="M38" s="447"/>
      <c r="N38" s="447"/>
      <c r="O38" s="447"/>
    </row>
    <row r="39" spans="10:15">
      <c r="J39" s="447"/>
      <c r="K39" s="447"/>
      <c r="L39" s="447"/>
      <c r="M39" s="447"/>
      <c r="N39" s="447"/>
      <c r="O39" s="447"/>
    </row>
    <row r="40" spans="10:15">
      <c r="J40" s="447"/>
      <c r="K40" s="447"/>
      <c r="L40" s="447"/>
      <c r="M40" s="447"/>
      <c r="N40" s="447"/>
      <c r="O40" s="447"/>
    </row>
    <row r="41" spans="10:15">
      <c r="J41" s="447"/>
      <c r="K41" s="447"/>
      <c r="L41" s="447"/>
      <c r="M41" s="447"/>
      <c r="N41" s="447"/>
      <c r="O41" s="447"/>
    </row>
    <row r="42" spans="10:15">
      <c r="J42" s="447"/>
      <c r="K42" s="447"/>
      <c r="L42" s="447"/>
      <c r="M42" s="447"/>
      <c r="N42" s="447"/>
      <c r="O42" s="447"/>
    </row>
    <row r="43" spans="10:15">
      <c r="J43" s="447"/>
      <c r="K43" s="447"/>
      <c r="L43" s="447"/>
      <c r="M43" s="447"/>
      <c r="N43" s="447"/>
      <c r="O43" s="447"/>
    </row>
    <row r="44" spans="10:15">
      <c r="N44" s="447"/>
      <c r="O44" s="447"/>
    </row>
    <row r="45" spans="10:15">
      <c r="N45" s="447"/>
      <c r="O45" s="447"/>
    </row>
    <row r="46" spans="10:15">
      <c r="N46" s="447"/>
      <c r="O46" s="447"/>
    </row>
    <row r="47" spans="10:15">
      <c r="N47" s="447"/>
      <c r="O47" s="447"/>
    </row>
    <row r="48" spans="10:15">
      <c r="N48" s="447"/>
      <c r="O48" s="447"/>
    </row>
    <row r="49" spans="14:15">
      <c r="N49" s="447"/>
      <c r="O49" s="447"/>
    </row>
    <row r="50" spans="14:15">
      <c r="N50" s="447"/>
      <c r="O50" s="447"/>
    </row>
    <row r="51" spans="14:15">
      <c r="N51" s="447"/>
      <c r="O51" s="447"/>
    </row>
    <row r="52" spans="14:15">
      <c r="N52" s="447"/>
      <c r="O52" s="447"/>
    </row>
    <row r="53" spans="14:15">
      <c r="N53" s="447"/>
      <c r="O53" s="447"/>
    </row>
    <row r="54" spans="14:15">
      <c r="N54" s="447"/>
      <c r="O54" s="447"/>
    </row>
    <row r="55" spans="14:15">
      <c r="N55" s="447"/>
      <c r="O55" s="447"/>
    </row>
    <row r="56" spans="14:15">
      <c r="N56" s="447"/>
      <c r="O56" s="447"/>
    </row>
    <row r="57" spans="14:15">
      <c r="N57" s="447"/>
      <c r="O57" s="447"/>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7:J34"/>
  <sheetViews>
    <sheetView workbookViewId="0">
      <selection activeCell="B6" sqref="B6"/>
    </sheetView>
  </sheetViews>
  <sheetFormatPr defaultRowHeight="15"/>
  <sheetData>
    <row r="27" spans="1:10">
      <c r="A27" s="452"/>
      <c r="B27" s="452"/>
      <c r="C27" s="452"/>
      <c r="D27" s="452"/>
      <c r="E27" s="452"/>
      <c r="F27" s="452"/>
      <c r="G27" s="452"/>
      <c r="H27" s="452"/>
      <c r="I27" s="452"/>
      <c r="J27" s="452"/>
    </row>
    <row r="28" spans="1:10">
      <c r="A28" s="452"/>
      <c r="B28" s="452"/>
      <c r="C28" s="452"/>
      <c r="D28" s="452"/>
      <c r="E28" s="452"/>
      <c r="F28" s="452"/>
      <c r="G28" s="452"/>
      <c r="H28" s="452"/>
      <c r="I28" s="452"/>
      <c r="J28" s="452"/>
    </row>
    <row r="29" spans="1:10">
      <c r="A29" s="452"/>
      <c r="B29" s="452"/>
      <c r="C29" s="452"/>
      <c r="D29" s="452"/>
      <c r="E29" s="452"/>
      <c r="F29" s="452"/>
      <c r="G29" s="452"/>
      <c r="H29" s="452"/>
      <c r="I29" s="452"/>
      <c r="J29" s="452"/>
    </row>
    <row r="30" spans="1:10">
      <c r="A30" s="452"/>
      <c r="B30" s="452"/>
      <c r="C30" s="452"/>
      <c r="D30" s="452"/>
      <c r="E30" s="452"/>
      <c r="F30" s="452"/>
      <c r="G30" s="452"/>
      <c r="H30" s="452"/>
      <c r="I30" s="452"/>
      <c r="J30" s="452"/>
    </row>
    <row r="33" spans="2:2">
      <c r="B33" s="453"/>
    </row>
    <row r="34" spans="2:2">
      <c r="B34" s="453"/>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topLeftCell="A10" workbookViewId="0">
      <selection activeCell="D12" sqref="D12"/>
    </sheetView>
  </sheetViews>
  <sheetFormatPr defaultRowHeight="12.75"/>
  <cols>
    <col min="1" max="16384" width="9.140625" style="443"/>
  </cols>
  <sheetData/>
  <pageMargins left="0.70866141732283472" right="0.70866141732283472" top="0.74803149606299213" bottom="0.74803149606299213" header="0.31496062992125984" footer="0.31496062992125984"/>
  <pageSetup paperSize="9" scale="97"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topLeftCell="A7" workbookViewId="0">
      <selection activeCell="J22" sqref="J22"/>
    </sheetView>
  </sheetViews>
  <sheetFormatPr defaultRowHeight="15"/>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4" sqref="C4"/>
    </sheetView>
  </sheetViews>
  <sheetFormatPr defaultRowHeight="15"/>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0"/>
  <sheetViews>
    <sheetView topLeftCell="A23" workbookViewId="0">
      <selection activeCell="A2" sqref="A2:E36"/>
    </sheetView>
  </sheetViews>
  <sheetFormatPr defaultRowHeight="12.75"/>
  <cols>
    <col min="1" max="1" width="15.28515625" style="400" customWidth="1"/>
    <col min="2" max="2" width="37.5703125" style="400" customWidth="1"/>
    <col min="3" max="3" width="15.85546875" style="400" customWidth="1"/>
    <col min="4" max="4" width="22.7109375" style="400" customWidth="1"/>
    <col min="5" max="5" width="19.5703125" style="400" customWidth="1"/>
    <col min="6" max="16384" width="9.140625" style="400"/>
  </cols>
  <sheetData>
    <row r="1" spans="1:5">
      <c r="A1" s="442"/>
      <c r="B1" s="442"/>
      <c r="C1" s="442"/>
      <c r="D1" s="442"/>
      <c r="E1" s="442"/>
    </row>
    <row r="2" spans="1:5" ht="18">
      <c r="A2" s="490" t="s">
        <v>349</v>
      </c>
      <c r="B2" s="490"/>
      <c r="C2" s="490"/>
      <c r="D2" s="490"/>
      <c r="E2" s="490"/>
    </row>
    <row r="3" spans="1:5" ht="14.25">
      <c r="A3" s="491" t="s">
        <v>348</v>
      </c>
      <c r="B3" s="491"/>
      <c r="C3" s="491"/>
      <c r="D3" s="491"/>
      <c r="E3" s="491"/>
    </row>
    <row r="4" spans="1:5" ht="14.25">
      <c r="A4" s="491" t="s">
        <v>347</v>
      </c>
      <c r="B4" s="491"/>
      <c r="C4" s="491"/>
      <c r="D4" s="491"/>
      <c r="E4" s="491"/>
    </row>
    <row r="5" spans="1:5" ht="13.5" thickBot="1">
      <c r="A5" s="442"/>
      <c r="B5" s="442"/>
      <c r="C5" s="442"/>
      <c r="D5" s="442"/>
      <c r="E5" s="442"/>
    </row>
    <row r="6" spans="1:5" ht="32.25" thickBot="1">
      <c r="A6" s="441" t="s">
        <v>346</v>
      </c>
      <c r="B6" s="440" t="s">
        <v>345</v>
      </c>
      <c r="C6" s="440" t="s">
        <v>344</v>
      </c>
      <c r="D6" s="440" t="s">
        <v>343</v>
      </c>
      <c r="E6" s="439" t="s">
        <v>342</v>
      </c>
    </row>
    <row r="7" spans="1:5" ht="18" customHeight="1" thickBot="1">
      <c r="A7" s="492" t="s">
        <v>341</v>
      </c>
      <c r="B7" s="493"/>
      <c r="C7" s="493"/>
      <c r="D7" s="493"/>
      <c r="E7" s="494"/>
    </row>
    <row r="8" spans="1:5" ht="25.5" customHeight="1">
      <c r="A8" s="438" t="s">
        <v>340</v>
      </c>
      <c r="B8" s="437" t="s">
        <v>339</v>
      </c>
      <c r="C8" s="436" t="s">
        <v>338</v>
      </c>
      <c r="D8" s="435" t="s">
        <v>260</v>
      </c>
      <c r="E8" s="434" t="s">
        <v>264</v>
      </c>
    </row>
    <row r="9" spans="1:5" ht="25.5" customHeight="1">
      <c r="A9" s="428" t="s">
        <v>337</v>
      </c>
      <c r="B9" s="429" t="s">
        <v>336</v>
      </c>
      <c r="C9" s="427" t="s">
        <v>335</v>
      </c>
      <c r="D9" s="426" t="s">
        <v>264</v>
      </c>
      <c r="E9" s="425" t="s">
        <v>264</v>
      </c>
    </row>
    <row r="10" spans="1:5" ht="25.5" customHeight="1">
      <c r="A10" s="428" t="s">
        <v>334</v>
      </c>
      <c r="B10" s="429" t="s">
        <v>333</v>
      </c>
      <c r="C10" s="427" t="s">
        <v>332</v>
      </c>
      <c r="D10" s="426" t="s">
        <v>260</v>
      </c>
      <c r="E10" s="425" t="s">
        <v>264</v>
      </c>
    </row>
    <row r="11" spans="1:5" ht="25.5" customHeight="1">
      <c r="A11" s="428" t="s">
        <v>331</v>
      </c>
      <c r="B11" s="429" t="s">
        <v>330</v>
      </c>
      <c r="C11" s="427" t="s">
        <v>329</v>
      </c>
      <c r="D11" s="426" t="s">
        <v>264</v>
      </c>
      <c r="E11" s="425" t="s">
        <v>264</v>
      </c>
    </row>
    <row r="12" spans="1:5" ht="25.5" customHeight="1">
      <c r="A12" s="428" t="s">
        <v>328</v>
      </c>
      <c r="B12" s="429" t="s">
        <v>327</v>
      </c>
      <c r="C12" s="427" t="s">
        <v>326</v>
      </c>
      <c r="D12" s="426" t="s">
        <v>264</v>
      </c>
      <c r="E12" s="425" t="s">
        <v>264</v>
      </c>
    </row>
    <row r="13" spans="1:5" ht="25.5" customHeight="1">
      <c r="A13" s="428" t="s">
        <v>325</v>
      </c>
      <c r="B13" s="429" t="s">
        <v>324</v>
      </c>
      <c r="C13" s="427" t="s">
        <v>323</v>
      </c>
      <c r="D13" s="430" t="s">
        <v>260</v>
      </c>
      <c r="E13" s="433" t="s">
        <v>264</v>
      </c>
    </row>
    <row r="14" spans="1:5" ht="25.5" customHeight="1">
      <c r="A14" s="428" t="s">
        <v>322</v>
      </c>
      <c r="B14" s="429" t="s">
        <v>321</v>
      </c>
      <c r="C14" s="427" t="s">
        <v>320</v>
      </c>
      <c r="D14" s="426" t="s">
        <v>260</v>
      </c>
      <c r="E14" s="425" t="s">
        <v>264</v>
      </c>
    </row>
    <row r="15" spans="1:5" ht="25.5" customHeight="1">
      <c r="A15" s="428" t="s">
        <v>319</v>
      </c>
      <c r="B15" s="429" t="s">
        <v>318</v>
      </c>
      <c r="C15" s="427" t="s">
        <v>317</v>
      </c>
      <c r="D15" s="426" t="s">
        <v>264</v>
      </c>
      <c r="E15" s="425" t="s">
        <v>264</v>
      </c>
    </row>
    <row r="16" spans="1:5" ht="25.5" customHeight="1">
      <c r="A16" s="428" t="s">
        <v>316</v>
      </c>
      <c r="B16" s="429" t="s">
        <v>315</v>
      </c>
      <c r="C16" s="427" t="s">
        <v>314</v>
      </c>
      <c r="D16" s="426" t="s">
        <v>260</v>
      </c>
      <c r="E16" s="425" t="s">
        <v>264</v>
      </c>
    </row>
    <row r="17" spans="1:5" ht="25.5" customHeight="1">
      <c r="A17" s="428" t="s">
        <v>313</v>
      </c>
      <c r="B17" s="429" t="s">
        <v>312</v>
      </c>
      <c r="C17" s="427" t="s">
        <v>311</v>
      </c>
      <c r="D17" s="426" t="s">
        <v>264</v>
      </c>
      <c r="E17" s="425" t="s">
        <v>264</v>
      </c>
    </row>
    <row r="18" spans="1:5" ht="25.5" customHeight="1">
      <c r="A18" s="428" t="s">
        <v>310</v>
      </c>
      <c r="B18" s="429" t="s">
        <v>309</v>
      </c>
      <c r="C18" s="432" t="s">
        <v>308</v>
      </c>
      <c r="D18" s="426" t="s">
        <v>260</v>
      </c>
      <c r="E18" s="425" t="s">
        <v>264</v>
      </c>
    </row>
    <row r="19" spans="1:5" ht="25.5" customHeight="1">
      <c r="A19" s="428" t="s">
        <v>307</v>
      </c>
      <c r="B19" s="429" t="s">
        <v>306</v>
      </c>
      <c r="C19" s="427" t="s">
        <v>305</v>
      </c>
      <c r="D19" s="426" t="s">
        <v>264</v>
      </c>
      <c r="E19" s="425" t="s">
        <v>264</v>
      </c>
    </row>
    <row r="20" spans="1:5" ht="25.5" customHeight="1">
      <c r="A20" s="428" t="s">
        <v>304</v>
      </c>
      <c r="B20" s="429" t="s">
        <v>303</v>
      </c>
      <c r="C20" s="427" t="s">
        <v>302</v>
      </c>
      <c r="D20" s="426" t="s">
        <v>260</v>
      </c>
      <c r="E20" s="425" t="s">
        <v>260</v>
      </c>
    </row>
    <row r="21" spans="1:5" ht="25.5" customHeight="1">
      <c r="A21" s="428" t="s">
        <v>301</v>
      </c>
      <c r="B21" s="429" t="s">
        <v>300</v>
      </c>
      <c r="C21" s="427" t="s">
        <v>299</v>
      </c>
      <c r="D21" s="426" t="s">
        <v>264</v>
      </c>
      <c r="E21" s="425" t="s">
        <v>264</v>
      </c>
    </row>
    <row r="22" spans="1:5" ht="25.5" customHeight="1">
      <c r="A22" s="428" t="s">
        <v>298</v>
      </c>
      <c r="B22" s="429" t="s">
        <v>297</v>
      </c>
      <c r="C22" s="427" t="s">
        <v>296</v>
      </c>
      <c r="D22" s="426" t="s">
        <v>260</v>
      </c>
      <c r="E22" s="425" t="s">
        <v>264</v>
      </c>
    </row>
    <row r="23" spans="1:5" ht="25.5" customHeight="1">
      <c r="A23" s="428" t="s">
        <v>295</v>
      </c>
      <c r="B23" s="429" t="s">
        <v>294</v>
      </c>
      <c r="C23" s="427" t="s">
        <v>293</v>
      </c>
      <c r="D23" s="426" t="s">
        <v>260</v>
      </c>
      <c r="E23" s="425" t="s">
        <v>264</v>
      </c>
    </row>
    <row r="24" spans="1:5" ht="25.5" customHeight="1">
      <c r="A24" s="428" t="s">
        <v>292</v>
      </c>
      <c r="B24" s="429" t="s">
        <v>291</v>
      </c>
      <c r="C24" s="427" t="s">
        <v>290</v>
      </c>
      <c r="D24" s="426" t="s">
        <v>260</v>
      </c>
      <c r="E24" s="425" t="s">
        <v>264</v>
      </c>
    </row>
    <row r="25" spans="1:5" ht="25.5" customHeight="1">
      <c r="A25" s="428" t="s">
        <v>289</v>
      </c>
      <c r="B25" s="429" t="s">
        <v>288</v>
      </c>
      <c r="C25" s="427" t="s">
        <v>287</v>
      </c>
      <c r="D25" s="426" t="s">
        <v>264</v>
      </c>
      <c r="E25" s="425" t="s">
        <v>264</v>
      </c>
    </row>
    <row r="26" spans="1:5" ht="25.5" customHeight="1">
      <c r="A26" s="428" t="s">
        <v>286</v>
      </c>
      <c r="B26" s="429" t="s">
        <v>285</v>
      </c>
      <c r="C26" s="431" t="s">
        <v>284</v>
      </c>
      <c r="D26" s="430" t="s">
        <v>260</v>
      </c>
      <c r="E26" s="425" t="s">
        <v>264</v>
      </c>
    </row>
    <row r="27" spans="1:5" ht="25.5" customHeight="1">
      <c r="A27" s="428" t="s">
        <v>283</v>
      </c>
      <c r="B27" s="429" t="s">
        <v>282</v>
      </c>
      <c r="C27" s="427" t="s">
        <v>281</v>
      </c>
      <c r="D27" s="426" t="s">
        <v>264</v>
      </c>
      <c r="E27" s="425" t="s">
        <v>264</v>
      </c>
    </row>
    <row r="28" spans="1:5" ht="25.5" customHeight="1">
      <c r="A28" s="428" t="s">
        <v>280</v>
      </c>
      <c r="B28" s="429" t="s">
        <v>279</v>
      </c>
      <c r="C28" s="427" t="s">
        <v>278</v>
      </c>
      <c r="D28" s="426" t="s">
        <v>264</v>
      </c>
      <c r="E28" s="425" t="s">
        <v>264</v>
      </c>
    </row>
    <row r="29" spans="1:5" ht="25.5" customHeight="1">
      <c r="A29" s="428" t="s">
        <v>277</v>
      </c>
      <c r="B29" s="423" t="s">
        <v>276</v>
      </c>
      <c r="C29" s="427" t="s">
        <v>275</v>
      </c>
      <c r="D29" s="426" t="s">
        <v>264</v>
      </c>
      <c r="E29" s="425" t="s">
        <v>264</v>
      </c>
    </row>
    <row r="30" spans="1:5" ht="25.5" customHeight="1" thickBot="1">
      <c r="A30" s="424" t="s">
        <v>274</v>
      </c>
      <c r="B30" s="423" t="s">
        <v>273</v>
      </c>
      <c r="C30" s="422" t="s">
        <v>272</v>
      </c>
      <c r="D30" s="421" t="s">
        <v>260</v>
      </c>
      <c r="E30" s="420" t="s">
        <v>260</v>
      </c>
    </row>
    <row r="31" spans="1:5" ht="25.5" customHeight="1" thickBot="1">
      <c r="A31" s="487" t="s">
        <v>271</v>
      </c>
      <c r="B31" s="488"/>
      <c r="C31" s="488"/>
      <c r="D31" s="488"/>
      <c r="E31" s="489"/>
    </row>
    <row r="32" spans="1:5" ht="25.5" customHeight="1">
      <c r="A32" s="419" t="s">
        <v>270</v>
      </c>
      <c r="B32" s="418" t="s">
        <v>269</v>
      </c>
      <c r="C32" s="417" t="s">
        <v>268</v>
      </c>
      <c r="D32" s="416" t="s">
        <v>260</v>
      </c>
      <c r="E32" s="415" t="s">
        <v>264</v>
      </c>
    </row>
    <row r="33" spans="1:5" ht="25.5" customHeight="1" thickBot="1">
      <c r="A33" s="414" t="s">
        <v>267</v>
      </c>
      <c r="B33" s="413" t="s">
        <v>266</v>
      </c>
      <c r="C33" s="412" t="s">
        <v>265</v>
      </c>
      <c r="D33" s="411" t="s">
        <v>260</v>
      </c>
      <c r="E33" s="411" t="s">
        <v>264</v>
      </c>
    </row>
    <row r="34" spans="1:5" ht="18" customHeight="1" thickBot="1">
      <c r="A34" s="410" t="s">
        <v>263</v>
      </c>
      <c r="B34" s="409"/>
      <c r="C34" s="409"/>
      <c r="D34" s="408"/>
      <c r="E34" s="407"/>
    </row>
    <row r="35" spans="1:5" ht="25.5" customHeight="1">
      <c r="A35" s="406" t="s">
        <v>262</v>
      </c>
      <c r="B35" s="405" t="s">
        <v>261</v>
      </c>
      <c r="C35" s="404" t="s">
        <v>47</v>
      </c>
      <c r="D35" s="404" t="s">
        <v>260</v>
      </c>
      <c r="E35" s="403" t="s">
        <v>260</v>
      </c>
    </row>
    <row r="36" spans="1:5">
      <c r="A36" s="402" t="s">
        <v>259</v>
      </c>
    </row>
    <row r="37" spans="1:5" ht="13.5" customHeight="1">
      <c r="A37" s="486"/>
      <c r="B37" s="486"/>
      <c r="C37" s="486"/>
      <c r="D37" s="486"/>
      <c r="E37" s="486"/>
    </row>
    <row r="38" spans="1:5" ht="17.25" customHeight="1">
      <c r="A38" s="401"/>
    </row>
    <row r="39" spans="1:5">
      <c r="A39" s="401"/>
    </row>
    <row r="40" spans="1:5">
      <c r="A40" s="401"/>
    </row>
    <row r="41" spans="1:5">
      <c r="A41" s="401"/>
    </row>
    <row r="42" spans="1:5">
      <c r="A42" s="401"/>
    </row>
    <row r="43" spans="1:5">
      <c r="A43" s="401"/>
    </row>
    <row r="44" spans="1:5">
      <c r="A44" s="401"/>
    </row>
    <row r="45" spans="1:5">
      <c r="A45" s="401"/>
    </row>
    <row r="46" spans="1:5">
      <c r="A46" s="401"/>
    </row>
    <row r="47" spans="1:5">
      <c r="A47" s="401"/>
    </row>
    <row r="48" spans="1:5">
      <c r="A48" s="401"/>
    </row>
    <row r="49" spans="1:1">
      <c r="A49" s="401"/>
    </row>
    <row r="50" spans="1:1">
      <c r="A50" s="401"/>
    </row>
  </sheetData>
  <mergeCells count="6">
    <mergeCell ref="A37:E37"/>
    <mergeCell ref="A31:E31"/>
    <mergeCell ref="A2:E2"/>
    <mergeCell ref="A3:E3"/>
    <mergeCell ref="A4:E4"/>
    <mergeCell ref="A7:E7"/>
  </mergeCells>
  <pageMargins left="0.75" right="0.19" top="0.17" bottom="0.21" header="0.18" footer="0.21"/>
  <pageSetup paperSize="9" scale="85"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96"/>
  <sheetViews>
    <sheetView topLeftCell="A150" zoomScale="90" zoomScaleNormal="90" workbookViewId="0">
      <selection activeCell="A134" sqref="A134:R181"/>
    </sheetView>
  </sheetViews>
  <sheetFormatPr defaultColWidth="12.5703125" defaultRowHeight="12"/>
  <cols>
    <col min="1" max="1" width="24.5703125" style="88" customWidth="1"/>
    <col min="2" max="2" width="10.28515625" style="25" bestFit="1" customWidth="1"/>
    <col min="3" max="3" width="10.28515625" style="25" customWidth="1"/>
    <col min="4" max="4" width="6.42578125" style="25" customWidth="1"/>
    <col min="5" max="5" width="15.140625" style="25" customWidth="1"/>
    <col min="6" max="6" width="16.42578125" style="86" customWidth="1"/>
    <col min="7" max="7" width="15.140625" style="65" customWidth="1"/>
    <col min="8" max="8" width="15" style="65" customWidth="1"/>
    <col min="9" max="9" width="12.7109375" style="65" customWidth="1"/>
    <col min="10" max="10" width="14" style="87" bestFit="1" customWidth="1"/>
    <col min="11" max="11" width="11.28515625" style="65" customWidth="1"/>
    <col min="12" max="12" width="9.28515625" style="65" customWidth="1"/>
    <col min="13" max="13" width="9.7109375" style="65" customWidth="1"/>
    <col min="14" max="14" width="9.140625" style="65" customWidth="1"/>
    <col min="15" max="15" width="12.140625" style="65" customWidth="1"/>
    <col min="16" max="16" width="12.5703125" style="65" customWidth="1"/>
    <col min="17" max="17" width="13.140625" style="65" customWidth="1"/>
    <col min="18" max="18" width="12.28515625" style="65" customWidth="1"/>
    <col min="19" max="19" width="8" style="65" customWidth="1"/>
    <col min="20" max="20" width="8.5703125" style="65" customWidth="1"/>
    <col min="21" max="16384" width="12.5703125" style="65"/>
  </cols>
  <sheetData>
    <row r="1" spans="1:19" s="203" customFormat="1" ht="29.25" customHeight="1">
      <c r="A1" s="299"/>
      <c r="B1" s="300"/>
      <c r="C1" s="300"/>
      <c r="D1" s="300"/>
      <c r="E1" s="300"/>
      <c r="F1" s="301"/>
      <c r="G1" s="302"/>
      <c r="H1" s="500"/>
      <c r="I1" s="500"/>
      <c r="J1" s="303"/>
      <c r="K1" s="302"/>
      <c r="L1" s="302"/>
      <c r="M1" s="302"/>
      <c r="N1" s="302"/>
      <c r="O1" s="302"/>
      <c r="P1" s="302"/>
      <c r="Q1" s="302"/>
      <c r="R1" s="302"/>
    </row>
    <row r="2" spans="1:19" s="193" customFormat="1" ht="12.75">
      <c r="A2" s="498" t="s">
        <v>244</v>
      </c>
      <c r="B2" s="498"/>
      <c r="C2" s="498"/>
      <c r="D2" s="498"/>
      <c r="E2" s="498"/>
      <c r="F2" s="498"/>
      <c r="G2" s="498"/>
      <c r="H2" s="498"/>
      <c r="I2" s="498"/>
      <c r="J2" s="498"/>
      <c r="K2" s="498"/>
      <c r="L2" s="498"/>
      <c r="M2" s="498"/>
      <c r="N2" s="498"/>
      <c r="O2" s="498"/>
      <c r="P2" s="498"/>
      <c r="Q2" s="498"/>
      <c r="R2" s="498"/>
    </row>
    <row r="3" spans="1:19" s="193" customFormat="1">
      <c r="A3" s="304"/>
      <c r="B3" s="305"/>
      <c r="C3" s="305"/>
      <c r="D3" s="305"/>
      <c r="E3" s="305"/>
      <c r="F3" s="305"/>
      <c r="G3" s="305"/>
      <c r="H3" s="305"/>
      <c r="I3" s="305"/>
      <c r="J3" s="305"/>
      <c r="K3" s="305"/>
      <c r="L3" s="305"/>
      <c r="M3" s="305"/>
      <c r="N3" s="305"/>
      <c r="O3" s="305"/>
      <c r="P3" s="305"/>
      <c r="Q3" s="305"/>
      <c r="R3" s="305"/>
    </row>
    <row r="4" spans="1:19" s="15" customFormat="1" ht="12.75">
      <c r="A4" s="283" t="s">
        <v>96</v>
      </c>
      <c r="B4" s="381"/>
      <c r="C4" s="284"/>
      <c r="D4" s="284"/>
      <c r="E4" s="284"/>
      <c r="F4" s="285"/>
      <c r="G4" s="286"/>
      <c r="H4" s="286"/>
      <c r="I4" s="287"/>
      <c r="J4" s="306"/>
      <c r="K4" s="284"/>
      <c r="L4" s="284"/>
      <c r="M4" s="284"/>
      <c r="Q4" s="289"/>
    </row>
    <row r="5" spans="1:19" ht="24" customHeight="1">
      <c r="A5" s="205"/>
      <c r="B5" s="206" t="s">
        <v>97</v>
      </c>
      <c r="C5" s="205"/>
      <c r="D5" s="207" t="s">
        <v>1</v>
      </c>
      <c r="E5" s="208" t="s">
        <v>98</v>
      </c>
      <c r="F5" s="256"/>
      <c r="G5" s="209"/>
      <c r="H5" s="210"/>
      <c r="I5" s="210"/>
      <c r="J5" s="212"/>
      <c r="K5" s="257" t="s">
        <v>99</v>
      </c>
      <c r="L5" s="209"/>
      <c r="M5" s="209"/>
      <c r="N5" s="214"/>
      <c r="O5" s="258"/>
      <c r="P5" s="501" t="s">
        <v>100</v>
      </c>
      <c r="Q5" s="502"/>
      <c r="R5" s="205"/>
      <c r="S5" s="199"/>
    </row>
    <row r="6" spans="1:19" ht="34.5" customHeight="1">
      <c r="A6" s="217"/>
      <c r="B6" s="259"/>
      <c r="C6" s="219"/>
      <c r="D6" s="218"/>
      <c r="E6" s="260" t="s">
        <v>101</v>
      </c>
      <c r="F6" s="261" t="s">
        <v>102</v>
      </c>
      <c r="G6" s="255" t="s">
        <v>103</v>
      </c>
      <c r="H6" s="505" t="s">
        <v>104</v>
      </c>
      <c r="I6" s="221" t="s">
        <v>105</v>
      </c>
      <c r="J6" s="223" t="s">
        <v>106</v>
      </c>
      <c r="K6" s="262" t="s">
        <v>107</v>
      </c>
      <c r="L6" s="217" t="s">
        <v>108</v>
      </c>
      <c r="M6" s="262" t="s">
        <v>109</v>
      </c>
      <c r="N6" s="263" t="s">
        <v>110</v>
      </c>
      <c r="O6" s="263" t="s">
        <v>111</v>
      </c>
      <c r="P6" s="503"/>
      <c r="Q6" s="504"/>
      <c r="R6" s="263" t="s">
        <v>112</v>
      </c>
      <c r="S6" s="199"/>
    </row>
    <row r="7" spans="1:19">
      <c r="A7" s="219" t="s">
        <v>113</v>
      </c>
      <c r="B7" s="218" t="s">
        <v>114</v>
      </c>
      <c r="C7" s="219" t="s">
        <v>115</v>
      </c>
      <c r="D7" s="218" t="s">
        <v>116</v>
      </c>
      <c r="E7" s="264" t="s">
        <v>117</v>
      </c>
      <c r="F7" s="217" t="s">
        <v>118</v>
      </c>
      <c r="G7" s="234" t="s">
        <v>119</v>
      </c>
      <c r="H7" s="506"/>
      <c r="I7" s="221" t="s">
        <v>120</v>
      </c>
      <c r="J7" s="223" t="s">
        <v>120</v>
      </c>
      <c r="K7" s="229" t="s">
        <v>121</v>
      </c>
      <c r="L7" s="217" t="s">
        <v>122</v>
      </c>
      <c r="M7" s="229" t="s">
        <v>123</v>
      </c>
      <c r="N7" s="217" t="s">
        <v>124</v>
      </c>
      <c r="O7" s="265" t="s">
        <v>125</v>
      </c>
      <c r="P7" s="205" t="s">
        <v>126</v>
      </c>
      <c r="Q7" s="205" t="s">
        <v>126</v>
      </c>
      <c r="R7" s="266" t="s">
        <v>127</v>
      </c>
      <c r="S7" s="199"/>
    </row>
    <row r="8" spans="1:19" ht="12" customHeight="1">
      <c r="A8" s="219" t="s">
        <v>87</v>
      </c>
      <c r="B8" s="218" t="s">
        <v>128</v>
      </c>
      <c r="C8" s="219" t="s">
        <v>129</v>
      </c>
      <c r="D8" s="218" t="s">
        <v>130</v>
      </c>
      <c r="E8" s="267" t="s">
        <v>131</v>
      </c>
      <c r="F8" s="217" t="s">
        <v>132</v>
      </c>
      <c r="G8" s="234"/>
      <c r="H8" s="506"/>
      <c r="I8" s="221"/>
      <c r="J8" s="239"/>
      <c r="K8" s="229" t="s">
        <v>118</v>
      </c>
      <c r="L8" s="217" t="s">
        <v>133</v>
      </c>
      <c r="M8" s="229" t="s">
        <v>126</v>
      </c>
      <c r="N8" s="217" t="s">
        <v>133</v>
      </c>
      <c r="O8" s="265" t="s">
        <v>134</v>
      </c>
      <c r="P8" s="268" t="s">
        <v>121</v>
      </c>
      <c r="Q8" s="269" t="s">
        <v>119</v>
      </c>
      <c r="R8" s="270" t="s">
        <v>135</v>
      </c>
      <c r="S8" s="199"/>
    </row>
    <row r="9" spans="1:19" ht="12.75" customHeight="1">
      <c r="A9" s="219"/>
      <c r="B9" s="218"/>
      <c r="C9" s="219"/>
      <c r="D9" s="237"/>
      <c r="E9" s="267"/>
      <c r="F9" s="217"/>
      <c r="G9" s="234"/>
      <c r="H9" s="221"/>
      <c r="I9" s="221"/>
      <c r="J9" s="239"/>
      <c r="K9" s="229" t="s">
        <v>136</v>
      </c>
      <c r="L9" s="217" t="s">
        <v>119</v>
      </c>
      <c r="M9" s="229" t="s">
        <v>119</v>
      </c>
      <c r="N9" s="217" t="s">
        <v>119</v>
      </c>
      <c r="O9" s="265" t="s">
        <v>66</v>
      </c>
      <c r="P9" s="271" t="s">
        <v>118</v>
      </c>
      <c r="Q9" s="217"/>
      <c r="R9" s="270" t="s">
        <v>137</v>
      </c>
      <c r="S9" s="199"/>
    </row>
    <row r="10" spans="1:19" ht="15.75" customHeight="1">
      <c r="A10" s="219"/>
      <c r="B10" s="218"/>
      <c r="C10" s="219"/>
      <c r="D10" s="237"/>
      <c r="E10" s="267"/>
      <c r="F10" s="217"/>
      <c r="G10" s="234"/>
      <c r="H10" s="221"/>
      <c r="I10" s="246"/>
      <c r="J10" s="248"/>
      <c r="K10" s="229"/>
      <c r="L10" s="217"/>
      <c r="M10" s="229"/>
      <c r="N10" s="217"/>
      <c r="O10" s="265"/>
      <c r="P10" s="217" t="s">
        <v>136</v>
      </c>
      <c r="Q10" s="219"/>
      <c r="R10" s="245" t="s">
        <v>66</v>
      </c>
      <c r="S10" s="199"/>
    </row>
    <row r="11" spans="1:19" s="112" customFormat="1" ht="14.25" customHeight="1">
      <c r="A11" s="363" t="s">
        <v>48</v>
      </c>
      <c r="B11" s="26"/>
      <c r="C11" s="27">
        <v>43513</v>
      </c>
      <c r="D11" s="28">
        <v>1096</v>
      </c>
      <c r="E11" s="29">
        <f>SUM(E12:E12)</f>
        <v>200000000</v>
      </c>
      <c r="F11" s="29">
        <f>SUM(F12:F12)</f>
        <v>340950000</v>
      </c>
      <c r="G11" s="29">
        <f>SUM(G12:G12)</f>
        <v>200000000</v>
      </c>
      <c r="H11" s="29"/>
      <c r="I11" s="30"/>
      <c r="J11" s="48"/>
      <c r="K11" s="32"/>
      <c r="L11" s="32"/>
      <c r="M11" s="32"/>
      <c r="N11" s="33"/>
      <c r="O11" s="34">
        <v>5.0000000000000001E-3</v>
      </c>
      <c r="P11" s="35"/>
      <c r="Q11" s="34"/>
      <c r="R11" s="29"/>
    </row>
    <row r="12" spans="1:19" s="112" customFormat="1" ht="14.25" customHeight="1">
      <c r="A12" s="36" t="s">
        <v>138</v>
      </c>
      <c r="B12" s="37">
        <v>42417</v>
      </c>
      <c r="C12" s="37">
        <v>43513</v>
      </c>
      <c r="D12" s="38"/>
      <c r="E12" s="39">
        <v>200000000</v>
      </c>
      <c r="F12" s="40">
        <v>340950000</v>
      </c>
      <c r="G12" s="39">
        <v>200000000</v>
      </c>
      <c r="H12" s="39">
        <v>200864667.5</v>
      </c>
      <c r="I12" s="39">
        <v>0</v>
      </c>
      <c r="J12" s="40">
        <v>864667.5</v>
      </c>
      <c r="K12" s="40">
        <v>100.22</v>
      </c>
      <c r="L12" s="40">
        <v>100.21</v>
      </c>
      <c r="M12" s="40">
        <v>100.64</v>
      </c>
      <c r="N12" s="40">
        <v>100.43</v>
      </c>
      <c r="O12" s="42">
        <v>5.0000000000000001E-3</v>
      </c>
      <c r="P12" s="42">
        <v>4.3E-3</v>
      </c>
      <c r="Q12" s="42">
        <v>3.5999999999999999E-3</v>
      </c>
      <c r="R12" s="39">
        <v>0</v>
      </c>
    </row>
    <row r="13" spans="1:19" s="112" customFormat="1" ht="14.25" customHeight="1">
      <c r="A13" s="49" t="s">
        <v>143</v>
      </c>
      <c r="B13" s="50"/>
      <c r="C13" s="50"/>
      <c r="D13" s="50"/>
      <c r="E13" s="51">
        <f>+E11</f>
        <v>200000000</v>
      </c>
      <c r="F13" s="51">
        <f t="shared" ref="F13:G13" si="0">+F11</f>
        <v>340950000</v>
      </c>
      <c r="G13" s="51">
        <f t="shared" si="0"/>
        <v>200000000</v>
      </c>
      <c r="H13" s="51">
        <f>SUM(H11:H12)</f>
        <v>200864667.5</v>
      </c>
      <c r="I13" s="51">
        <f>SUM(I11:I12)</f>
        <v>0</v>
      </c>
      <c r="J13" s="51">
        <f>SUM(J11:J12)</f>
        <v>864667.5</v>
      </c>
      <c r="K13" s="52"/>
      <c r="L13" s="52"/>
      <c r="M13" s="52"/>
      <c r="N13" s="52"/>
      <c r="O13" s="53"/>
      <c r="P13" s="53"/>
      <c r="Q13" s="53"/>
      <c r="R13" s="54"/>
    </row>
    <row r="14" spans="1:19" s="203" customFormat="1" ht="14.25" customHeight="1">
      <c r="A14" s="55"/>
      <c r="B14" s="56"/>
      <c r="C14" s="56"/>
      <c r="D14" s="56"/>
      <c r="E14" s="57"/>
      <c r="F14" s="57"/>
      <c r="G14" s="57"/>
      <c r="H14" s="57"/>
      <c r="I14" s="58"/>
      <c r="J14" s="57"/>
      <c r="K14" s="59"/>
      <c r="L14" s="59"/>
      <c r="M14" s="59"/>
      <c r="N14" s="60"/>
      <c r="O14" s="61"/>
      <c r="P14" s="62"/>
      <c r="Q14" s="61"/>
      <c r="R14" s="63"/>
    </row>
    <row r="15" spans="1:19" s="112" customFormat="1" ht="14.25" customHeight="1">
      <c r="A15" s="363" t="s">
        <v>49</v>
      </c>
      <c r="B15" s="26"/>
      <c r="C15" s="27">
        <v>44249</v>
      </c>
      <c r="D15" s="28">
        <v>1461</v>
      </c>
      <c r="E15" s="29">
        <f>+E16+E17+E18+E19</f>
        <v>200000000</v>
      </c>
      <c r="F15" s="29">
        <f>+F16+F17+F18+F19</f>
        <v>528975000</v>
      </c>
      <c r="G15" s="29">
        <f>+G16+G17+G18+G19</f>
        <v>200000000</v>
      </c>
      <c r="H15" s="29"/>
      <c r="I15" s="30"/>
      <c r="J15" s="31"/>
      <c r="K15" s="32"/>
      <c r="L15" s="32"/>
      <c r="M15" s="32"/>
      <c r="N15" s="33"/>
      <c r="O15" s="34">
        <v>3.0000000000000001E-3</v>
      </c>
      <c r="P15" s="35"/>
      <c r="Q15" s="34"/>
      <c r="R15" s="29"/>
    </row>
    <row r="16" spans="1:19" s="203" customFormat="1" ht="14.25" customHeight="1">
      <c r="A16" s="307" t="s">
        <v>138</v>
      </c>
      <c r="B16" s="308">
        <v>42788</v>
      </c>
      <c r="C16" s="308">
        <v>44249</v>
      </c>
      <c r="D16" s="309"/>
      <c r="E16" s="310">
        <v>60000000</v>
      </c>
      <c r="F16" s="311">
        <v>213250000</v>
      </c>
      <c r="G16" s="310">
        <v>60000000</v>
      </c>
      <c r="H16" s="310">
        <v>60287191.18</v>
      </c>
      <c r="I16" s="310">
        <v>0</v>
      </c>
      <c r="J16" s="311">
        <v>287191.18</v>
      </c>
      <c r="K16" s="311">
        <v>100.13</v>
      </c>
      <c r="L16" s="311">
        <v>100.4</v>
      </c>
      <c r="M16" s="311">
        <v>100.6</v>
      </c>
      <c r="N16" s="311">
        <v>100.48</v>
      </c>
      <c r="O16" s="313">
        <v>3.0000000000000001E-3</v>
      </c>
      <c r="P16" s="313">
        <v>2.7000000000000001E-3</v>
      </c>
      <c r="Q16" s="313">
        <v>1.8E-3</v>
      </c>
      <c r="R16" s="310">
        <v>0</v>
      </c>
    </row>
    <row r="17" spans="1:20" s="203" customFormat="1" ht="14.25" customHeight="1">
      <c r="A17" s="319" t="s">
        <v>139</v>
      </c>
      <c r="B17" s="320">
        <v>42851</v>
      </c>
      <c r="C17" s="308">
        <v>44249</v>
      </c>
      <c r="D17" s="321"/>
      <c r="E17" s="310">
        <v>60000000</v>
      </c>
      <c r="F17" s="310">
        <v>149350000</v>
      </c>
      <c r="G17" s="310">
        <v>60000000</v>
      </c>
      <c r="H17" s="310">
        <v>60474000.009999998</v>
      </c>
      <c r="I17" s="322">
        <v>0</v>
      </c>
      <c r="J17" s="323">
        <v>444000</v>
      </c>
      <c r="K17" s="311">
        <v>100.43</v>
      </c>
      <c r="L17" s="311">
        <v>100.66</v>
      </c>
      <c r="M17" s="311">
        <v>100.92</v>
      </c>
      <c r="N17" s="290">
        <v>100.74</v>
      </c>
      <c r="O17" s="313">
        <v>3.0000000000000001E-3</v>
      </c>
      <c r="P17" s="324">
        <v>1.9E-3</v>
      </c>
      <c r="Q17" s="313">
        <v>1.1000000000000001E-3</v>
      </c>
      <c r="R17" s="310">
        <v>0</v>
      </c>
    </row>
    <row r="18" spans="1:20" s="203" customFormat="1" ht="14.25" customHeight="1">
      <c r="A18" s="307" t="s">
        <v>140</v>
      </c>
      <c r="B18" s="308">
        <v>42907</v>
      </c>
      <c r="C18" s="308">
        <v>44249</v>
      </c>
      <c r="D18" s="309"/>
      <c r="E18" s="310">
        <v>50000000</v>
      </c>
      <c r="F18" s="311">
        <v>103000000</v>
      </c>
      <c r="G18" s="310">
        <v>50000000</v>
      </c>
      <c r="H18" s="310">
        <v>50508650</v>
      </c>
      <c r="I18" s="310">
        <v>0</v>
      </c>
      <c r="J18" s="311">
        <v>458650</v>
      </c>
      <c r="K18" s="311">
        <v>100.78</v>
      </c>
      <c r="L18" s="311">
        <v>100.83</v>
      </c>
      <c r="M18" s="311">
        <v>101.03</v>
      </c>
      <c r="N18" s="311">
        <v>100.92</v>
      </c>
      <c r="O18" s="313">
        <v>3.0000000000000001E-3</v>
      </c>
      <c r="P18" s="313">
        <v>8.9999999999999998E-4</v>
      </c>
      <c r="Q18" s="313">
        <v>5.0000000000000001E-4</v>
      </c>
      <c r="R18" s="310">
        <v>0</v>
      </c>
    </row>
    <row r="19" spans="1:20" s="112" customFormat="1" ht="14.25" customHeight="1">
      <c r="A19" s="307" t="s">
        <v>142</v>
      </c>
      <c r="B19" s="314">
        <v>43054</v>
      </c>
      <c r="C19" s="308">
        <v>44249</v>
      </c>
      <c r="D19" s="117"/>
      <c r="E19" s="39">
        <v>30000000</v>
      </c>
      <c r="F19" s="45">
        <v>63375000</v>
      </c>
      <c r="G19" s="39">
        <v>30000000</v>
      </c>
      <c r="H19" s="46">
        <v>30507448.75</v>
      </c>
      <c r="I19" s="46">
        <v>0</v>
      </c>
      <c r="J19" s="64">
        <v>486448.75</v>
      </c>
      <c r="K19" s="45">
        <v>101.23</v>
      </c>
      <c r="L19" s="45">
        <v>101.24</v>
      </c>
      <c r="M19" s="45">
        <v>102.21</v>
      </c>
      <c r="N19" s="45">
        <v>101.62</v>
      </c>
      <c r="O19" s="42">
        <v>3.0000000000000001E-3</v>
      </c>
      <c r="P19" s="47">
        <v>-8.0000000000000004E-4</v>
      </c>
      <c r="Q19" s="47">
        <v>-1.9E-3</v>
      </c>
      <c r="R19" s="39">
        <v>0</v>
      </c>
    </row>
    <row r="20" spans="1:20" s="112" customFormat="1" ht="14.25" customHeight="1">
      <c r="A20" s="49" t="s">
        <v>144</v>
      </c>
      <c r="B20" s="50"/>
      <c r="C20" s="50"/>
      <c r="D20" s="50"/>
      <c r="E20" s="51">
        <f>E15</f>
        <v>200000000</v>
      </c>
      <c r="F20" s="51">
        <f>F15</f>
        <v>528975000</v>
      </c>
      <c r="G20" s="51">
        <f>G15</f>
        <v>200000000</v>
      </c>
      <c r="H20" s="51">
        <f>SUM(H16:H19)</f>
        <v>201777289.94</v>
      </c>
      <c r="I20" s="51">
        <f>SUM(I16:I19)</f>
        <v>0</v>
      </c>
      <c r="J20" s="51">
        <f>SUM(J16:J19)</f>
        <v>1676289.93</v>
      </c>
      <c r="K20" s="52"/>
      <c r="L20" s="52"/>
      <c r="M20" s="52"/>
      <c r="N20" s="52"/>
      <c r="O20" s="53"/>
      <c r="P20" s="53"/>
      <c r="Q20" s="53"/>
      <c r="R20" s="54"/>
    </row>
    <row r="21" spans="1:20">
      <c r="A21" s="65"/>
      <c r="B21" s="65"/>
      <c r="C21" s="65"/>
      <c r="D21" s="65"/>
      <c r="E21" s="65"/>
      <c r="F21" s="65"/>
      <c r="J21" s="65"/>
    </row>
    <row r="22" spans="1:20" ht="12.75" customHeight="1">
      <c r="A22" s="362" t="s">
        <v>50</v>
      </c>
      <c r="B22" s="72"/>
      <c r="C22" s="72">
        <v>43487</v>
      </c>
      <c r="D22" s="73">
        <v>1826</v>
      </c>
      <c r="E22" s="74">
        <f>E23+E24+E25+E28+E26+E27</f>
        <v>310000000</v>
      </c>
      <c r="F22" s="74">
        <f>F23+F24+F25+F28+F26+F27</f>
        <v>576680000</v>
      </c>
      <c r="G22" s="74">
        <f>G23+G24+G25+G28+G26+G27</f>
        <v>310000000</v>
      </c>
      <c r="H22" s="74"/>
      <c r="I22" s="74"/>
      <c r="J22" s="74"/>
      <c r="K22" s="75"/>
      <c r="L22" s="75"/>
      <c r="M22" s="75"/>
      <c r="N22" s="75"/>
      <c r="O22" s="76">
        <v>2.5000000000000001E-2</v>
      </c>
      <c r="P22" s="77"/>
      <c r="Q22" s="77"/>
      <c r="R22" s="74"/>
      <c r="S22" s="67"/>
      <c r="T22" s="67"/>
    </row>
    <row r="23" spans="1:20" s="193" customFormat="1" ht="12.75" customHeight="1">
      <c r="A23" s="307" t="s">
        <v>138</v>
      </c>
      <c r="B23" s="308">
        <v>41661</v>
      </c>
      <c r="C23" s="308">
        <v>43487</v>
      </c>
      <c r="D23" s="309"/>
      <c r="E23" s="310">
        <v>50000000</v>
      </c>
      <c r="F23" s="311">
        <v>120860000</v>
      </c>
      <c r="G23" s="310">
        <v>50000000</v>
      </c>
      <c r="H23" s="310">
        <v>50784985</v>
      </c>
      <c r="I23" s="310">
        <v>0</v>
      </c>
      <c r="J23" s="310">
        <v>784985</v>
      </c>
      <c r="K23" s="311">
        <v>101.14</v>
      </c>
      <c r="L23" s="311">
        <v>101.36</v>
      </c>
      <c r="M23" s="311">
        <v>101.81</v>
      </c>
      <c r="N23" s="311">
        <v>101.57</v>
      </c>
      <c r="O23" s="329">
        <v>2.5000000000000001E-2</v>
      </c>
      <c r="P23" s="313">
        <v>2.2700000000000001E-2</v>
      </c>
      <c r="Q23" s="313">
        <v>2.18E-2</v>
      </c>
      <c r="R23" s="310">
        <v>0.02</v>
      </c>
      <c r="S23" s="292"/>
      <c r="T23" s="292"/>
    </row>
    <row r="24" spans="1:20" s="193" customFormat="1" ht="12.75" customHeight="1">
      <c r="A24" s="307" t="s">
        <v>139</v>
      </c>
      <c r="B24" s="308">
        <v>41738</v>
      </c>
      <c r="C24" s="308">
        <v>43487</v>
      </c>
      <c r="D24" s="309"/>
      <c r="E24" s="310">
        <v>50000000</v>
      </c>
      <c r="F24" s="311">
        <v>107220000</v>
      </c>
      <c r="G24" s="310">
        <v>50000000</v>
      </c>
      <c r="H24" s="310">
        <v>51665715</v>
      </c>
      <c r="I24" s="310">
        <v>0</v>
      </c>
      <c r="J24" s="310">
        <v>1400715</v>
      </c>
      <c r="K24" s="311">
        <v>102.61</v>
      </c>
      <c r="L24" s="311">
        <v>102.7</v>
      </c>
      <c r="M24" s="311">
        <v>103.19</v>
      </c>
      <c r="N24" s="311">
        <v>102.8</v>
      </c>
      <c r="O24" s="329">
        <v>2.5000000000000001E-2</v>
      </c>
      <c r="P24" s="313">
        <v>1.9400000000000001E-2</v>
      </c>
      <c r="Q24" s="313">
        <v>1.89E-2</v>
      </c>
      <c r="R24" s="310">
        <v>0.04</v>
      </c>
      <c r="S24" s="292"/>
      <c r="T24" s="292"/>
    </row>
    <row r="25" spans="1:20" s="193" customFormat="1" ht="12.75" customHeight="1">
      <c r="A25" s="307" t="s">
        <v>140</v>
      </c>
      <c r="B25" s="308">
        <v>41801</v>
      </c>
      <c r="C25" s="308">
        <v>43487</v>
      </c>
      <c r="D25" s="309"/>
      <c r="E25" s="310">
        <v>50000000</v>
      </c>
      <c r="F25" s="311">
        <v>73400000</v>
      </c>
      <c r="G25" s="310">
        <v>50000000</v>
      </c>
      <c r="H25" s="310">
        <v>52034667.5</v>
      </c>
      <c r="I25" s="310">
        <v>0</v>
      </c>
      <c r="J25" s="310">
        <v>1554667.5</v>
      </c>
      <c r="K25" s="311">
        <v>102.95</v>
      </c>
      <c r="L25" s="311">
        <v>102.87</v>
      </c>
      <c r="M25" s="311">
        <v>103.36</v>
      </c>
      <c r="N25" s="311">
        <v>103.11</v>
      </c>
      <c r="O25" s="329">
        <v>2.5000000000000001E-2</v>
      </c>
      <c r="P25" s="313">
        <v>1.84E-2</v>
      </c>
      <c r="Q25" s="313">
        <v>1.7999999999999999E-2</v>
      </c>
      <c r="R25" s="310">
        <v>0.05</v>
      </c>
      <c r="S25" s="292"/>
      <c r="T25" s="292"/>
    </row>
    <row r="26" spans="1:20" s="193" customFormat="1" ht="12.75" customHeight="1">
      <c r="A26" s="307" t="s">
        <v>141</v>
      </c>
      <c r="B26" s="308">
        <v>41864</v>
      </c>
      <c r="C26" s="308">
        <v>43487</v>
      </c>
      <c r="D26" s="309"/>
      <c r="E26" s="310">
        <v>50000000</v>
      </c>
      <c r="F26" s="311">
        <v>89750000</v>
      </c>
      <c r="G26" s="310">
        <v>50000000</v>
      </c>
      <c r="H26" s="310">
        <v>50193940</v>
      </c>
      <c r="I26" s="310">
        <v>0</v>
      </c>
      <c r="J26" s="310">
        <v>118940</v>
      </c>
      <c r="K26" s="311">
        <v>100.03</v>
      </c>
      <c r="L26" s="311">
        <v>100.11</v>
      </c>
      <c r="M26" s="311">
        <v>100.63</v>
      </c>
      <c r="N26" s="311">
        <v>100.24</v>
      </c>
      <c r="O26" s="329">
        <v>2.5000000000000001E-2</v>
      </c>
      <c r="P26" s="313">
        <v>2.5100000000000001E-2</v>
      </c>
      <c r="Q26" s="313">
        <v>2.46E-2</v>
      </c>
      <c r="R26" s="310">
        <v>0.04</v>
      </c>
      <c r="S26" s="292"/>
      <c r="T26" s="292"/>
    </row>
    <row r="27" spans="1:20" s="193" customFormat="1" ht="12.75" customHeight="1">
      <c r="A27" s="307" t="s">
        <v>142</v>
      </c>
      <c r="B27" s="308">
        <v>41920</v>
      </c>
      <c r="C27" s="308">
        <v>43487</v>
      </c>
      <c r="D27" s="309"/>
      <c r="E27" s="310">
        <v>55000000</v>
      </c>
      <c r="F27" s="311">
        <v>69200000</v>
      </c>
      <c r="G27" s="310">
        <v>55000000</v>
      </c>
      <c r="H27" s="310">
        <v>55494300</v>
      </c>
      <c r="I27" s="310">
        <v>0</v>
      </c>
      <c r="J27" s="310">
        <v>202800</v>
      </c>
      <c r="K27" s="311">
        <v>100.26</v>
      </c>
      <c r="L27" s="311">
        <v>100.04</v>
      </c>
      <c r="M27" s="311">
        <v>100.85</v>
      </c>
      <c r="N27" s="311">
        <v>100.37</v>
      </c>
      <c r="O27" s="329">
        <v>2.5000000000000001E-2</v>
      </c>
      <c r="P27" s="313">
        <v>2.4500000000000001E-2</v>
      </c>
      <c r="Q27" s="313">
        <v>2.4199999999999999E-2</v>
      </c>
      <c r="R27" s="310">
        <v>0.03</v>
      </c>
      <c r="S27" s="292"/>
      <c r="T27" s="292"/>
    </row>
    <row r="28" spans="1:20" s="193" customFormat="1" ht="12.75" customHeight="1">
      <c r="A28" s="328" t="s">
        <v>145</v>
      </c>
      <c r="B28" s="314">
        <v>41955</v>
      </c>
      <c r="C28" s="314">
        <v>43487</v>
      </c>
      <c r="D28" s="315"/>
      <c r="E28" s="317">
        <v>55000000</v>
      </c>
      <c r="F28" s="316">
        <v>116250000</v>
      </c>
      <c r="G28" s="317">
        <v>55000000</v>
      </c>
      <c r="H28" s="317">
        <v>55181140</v>
      </c>
      <c r="I28" s="317">
        <v>242360</v>
      </c>
      <c r="J28" s="317">
        <v>0</v>
      </c>
      <c r="K28" s="316">
        <v>99.32</v>
      </c>
      <c r="L28" s="316">
        <v>99.29</v>
      </c>
      <c r="M28" s="316">
        <v>99.81</v>
      </c>
      <c r="N28" s="316">
        <v>99.56</v>
      </c>
      <c r="O28" s="330">
        <v>2.5000000000000001E-2</v>
      </c>
      <c r="P28" s="318">
        <v>2.69E-2</v>
      </c>
      <c r="Q28" s="318">
        <v>2.63E-2</v>
      </c>
      <c r="R28" s="317">
        <v>0.02</v>
      </c>
      <c r="S28" s="292"/>
      <c r="T28" s="292"/>
    </row>
    <row r="29" spans="1:20" ht="12.75" customHeight="1">
      <c r="A29" s="363" t="s">
        <v>51</v>
      </c>
      <c r="B29" s="72"/>
      <c r="C29" s="72">
        <v>43865</v>
      </c>
      <c r="D29" s="73">
        <v>1826</v>
      </c>
      <c r="E29" s="74">
        <f>E30+E32+E31+E33+E34+E35</f>
        <v>600000000</v>
      </c>
      <c r="F29" s="74">
        <f>F30+F32+F31+F33+F34+F35</f>
        <v>1051650000</v>
      </c>
      <c r="G29" s="74">
        <f>G30+G32+G31+G33+G34+G35</f>
        <v>400000000</v>
      </c>
      <c r="H29" s="74"/>
      <c r="I29" s="74"/>
      <c r="J29" s="74"/>
      <c r="K29" s="75"/>
      <c r="L29" s="75"/>
      <c r="M29" s="75"/>
      <c r="N29" s="75"/>
      <c r="O29" s="76">
        <v>1.8499999999999999E-2</v>
      </c>
      <c r="P29" s="77"/>
      <c r="Q29" s="77"/>
      <c r="R29" s="74"/>
      <c r="S29" s="67"/>
      <c r="T29" s="67"/>
    </row>
    <row r="30" spans="1:20" s="193" customFormat="1" ht="12.75" customHeight="1">
      <c r="A30" s="307" t="s">
        <v>138</v>
      </c>
      <c r="B30" s="308">
        <v>42039</v>
      </c>
      <c r="C30" s="308">
        <v>43865</v>
      </c>
      <c r="D30" s="309"/>
      <c r="E30" s="310">
        <v>50000000</v>
      </c>
      <c r="F30" s="311">
        <v>160600000</v>
      </c>
      <c r="G30" s="310">
        <v>50000000</v>
      </c>
      <c r="H30" s="310">
        <v>52078799.979999997</v>
      </c>
      <c r="I30" s="310">
        <v>0</v>
      </c>
      <c r="J30" s="310">
        <v>2078799.98</v>
      </c>
      <c r="K30" s="311">
        <v>103.53</v>
      </c>
      <c r="L30" s="311">
        <v>103.75</v>
      </c>
      <c r="M30" s="311">
        <v>105.2</v>
      </c>
      <c r="N30" s="311">
        <v>104.16</v>
      </c>
      <c r="O30" s="329">
        <v>1.8499999999999999E-2</v>
      </c>
      <c r="P30" s="313">
        <v>1.12E-2</v>
      </c>
      <c r="Q30" s="313">
        <v>0.01</v>
      </c>
      <c r="R30" s="310">
        <v>0.01</v>
      </c>
      <c r="S30" s="292"/>
      <c r="T30" s="292"/>
    </row>
    <row r="31" spans="1:20" s="193" customFormat="1" ht="12.75" customHeight="1">
      <c r="A31" s="307" t="s">
        <v>139</v>
      </c>
      <c r="B31" s="308">
        <v>42144</v>
      </c>
      <c r="C31" s="308">
        <v>43865</v>
      </c>
      <c r="D31" s="309"/>
      <c r="E31" s="310">
        <v>50000000</v>
      </c>
      <c r="F31" s="311">
        <v>115250000</v>
      </c>
      <c r="G31" s="310">
        <v>50000000</v>
      </c>
      <c r="H31" s="310">
        <v>51564932.5</v>
      </c>
      <c r="I31" s="310">
        <v>0</v>
      </c>
      <c r="J31" s="310">
        <v>1299932.5</v>
      </c>
      <c r="K31" s="311">
        <v>102.04</v>
      </c>
      <c r="L31" s="311">
        <v>102.06</v>
      </c>
      <c r="M31" s="311">
        <v>103.14</v>
      </c>
      <c r="N31" s="311">
        <v>102.6</v>
      </c>
      <c r="O31" s="329">
        <v>1.8499999999999999E-2</v>
      </c>
      <c r="P31" s="313">
        <v>1.41E-2</v>
      </c>
      <c r="Q31" s="313">
        <v>1.2800000000000001E-2</v>
      </c>
      <c r="R31" s="310">
        <v>0.01</v>
      </c>
      <c r="S31" s="292"/>
      <c r="T31" s="292"/>
    </row>
    <row r="32" spans="1:20" s="193" customFormat="1" ht="12.75" customHeight="1">
      <c r="A32" s="307" t="s">
        <v>140</v>
      </c>
      <c r="B32" s="308">
        <v>42263</v>
      </c>
      <c r="C32" s="308">
        <v>43865</v>
      </c>
      <c r="D32" s="309"/>
      <c r="E32" s="310">
        <v>100000000</v>
      </c>
      <c r="F32" s="311">
        <v>197500000</v>
      </c>
      <c r="G32" s="310">
        <v>100000000</v>
      </c>
      <c r="H32" s="310">
        <v>104116825</v>
      </c>
      <c r="I32" s="310">
        <v>0</v>
      </c>
      <c r="J32" s="310">
        <v>3896825</v>
      </c>
      <c r="K32" s="311">
        <v>103.41</v>
      </c>
      <c r="L32" s="311">
        <v>103.58</v>
      </c>
      <c r="M32" s="311">
        <v>104.33</v>
      </c>
      <c r="N32" s="311">
        <v>103.9</v>
      </c>
      <c r="O32" s="329">
        <v>1.8499999999999999E-2</v>
      </c>
      <c r="P32" s="313">
        <v>1.0500000000000001E-2</v>
      </c>
      <c r="Q32" s="313">
        <v>9.4000000000000004E-3</v>
      </c>
      <c r="R32" s="310">
        <v>0.01</v>
      </c>
      <c r="S32" s="292"/>
      <c r="T32" s="292"/>
    </row>
    <row r="33" spans="1:20" s="193" customFormat="1" ht="12.75" customHeight="1">
      <c r="A33" s="307" t="s">
        <v>141</v>
      </c>
      <c r="B33" s="308">
        <v>42291</v>
      </c>
      <c r="C33" s="308">
        <v>43865</v>
      </c>
      <c r="D33" s="309"/>
      <c r="E33" s="310">
        <v>150000000</v>
      </c>
      <c r="F33" s="311">
        <v>207350000</v>
      </c>
      <c r="G33" s="310">
        <v>50000000</v>
      </c>
      <c r="H33" s="310">
        <v>52029685</v>
      </c>
      <c r="I33" s="310">
        <v>0</v>
      </c>
      <c r="J33" s="310">
        <v>1849685</v>
      </c>
      <c r="K33" s="311">
        <v>102.98</v>
      </c>
      <c r="L33" s="311">
        <v>103.41</v>
      </c>
      <c r="M33" s="311">
        <v>104.18</v>
      </c>
      <c r="N33" s="311">
        <v>103.7</v>
      </c>
      <c r="O33" s="329">
        <v>1.8499999999999999E-2</v>
      </c>
      <c r="P33" s="313">
        <v>1.14E-2</v>
      </c>
      <c r="Q33" s="313">
        <v>9.7000000000000003E-3</v>
      </c>
      <c r="R33" s="310">
        <v>0.01</v>
      </c>
      <c r="S33" s="292"/>
      <c r="T33" s="292"/>
    </row>
    <row r="34" spans="1:20" s="193" customFormat="1" ht="12.75" customHeight="1">
      <c r="A34" s="307" t="s">
        <v>142</v>
      </c>
      <c r="B34" s="308">
        <v>42319</v>
      </c>
      <c r="C34" s="308">
        <v>43865</v>
      </c>
      <c r="D34" s="309"/>
      <c r="E34" s="310">
        <v>150000000</v>
      </c>
      <c r="F34" s="311">
        <v>208700000</v>
      </c>
      <c r="G34" s="310">
        <v>50000000</v>
      </c>
      <c r="H34" s="310">
        <v>51894645</v>
      </c>
      <c r="I34" s="310">
        <v>0</v>
      </c>
      <c r="J34" s="310">
        <v>1644645</v>
      </c>
      <c r="K34" s="311">
        <v>102.91</v>
      </c>
      <c r="L34" s="311">
        <v>103.22</v>
      </c>
      <c r="M34" s="311">
        <v>103.43</v>
      </c>
      <c r="N34" s="311">
        <v>103.29</v>
      </c>
      <c r="O34" s="329">
        <v>1.8499999999999999E-2</v>
      </c>
      <c r="P34" s="313">
        <v>1.15E-2</v>
      </c>
      <c r="Q34" s="313">
        <v>1.06E-2</v>
      </c>
      <c r="R34" s="310">
        <v>0.01</v>
      </c>
      <c r="S34" s="292"/>
      <c r="T34" s="292"/>
    </row>
    <row r="35" spans="1:20" s="193" customFormat="1" ht="12.75" customHeight="1">
      <c r="A35" s="328" t="s">
        <v>145</v>
      </c>
      <c r="B35" s="314">
        <v>42354</v>
      </c>
      <c r="C35" s="308">
        <v>43865</v>
      </c>
      <c r="D35" s="315"/>
      <c r="E35" s="317">
        <v>100000000</v>
      </c>
      <c r="F35" s="316">
        <v>162250000</v>
      </c>
      <c r="G35" s="317">
        <v>100000000</v>
      </c>
      <c r="H35" s="316">
        <v>105012140</v>
      </c>
      <c r="I35" s="317">
        <v>0</v>
      </c>
      <c r="J35" s="317">
        <v>4332140</v>
      </c>
      <c r="K35" s="316">
        <v>104.03</v>
      </c>
      <c r="L35" s="316">
        <v>104.11</v>
      </c>
      <c r="M35" s="316">
        <v>105.01</v>
      </c>
      <c r="N35" s="316">
        <v>104.33</v>
      </c>
      <c r="O35" s="329">
        <v>1.8499999999999999E-2</v>
      </c>
      <c r="P35" s="318">
        <v>8.6E-3</v>
      </c>
      <c r="Q35" s="318">
        <v>7.9000000000000008E-3</v>
      </c>
      <c r="R35" s="317">
        <v>0.01</v>
      </c>
      <c r="S35" s="292"/>
      <c r="T35" s="292"/>
    </row>
    <row r="36" spans="1:20">
      <c r="A36" s="80" t="s">
        <v>147</v>
      </c>
      <c r="B36" s="81"/>
      <c r="C36" s="81"/>
      <c r="D36" s="82"/>
      <c r="E36" s="51">
        <f>+E22+E29</f>
        <v>910000000</v>
      </c>
      <c r="F36" s="51">
        <f t="shared" ref="F36:G36" si="1">+F22+F29</f>
        <v>1628330000</v>
      </c>
      <c r="G36" s="51">
        <f t="shared" si="1"/>
        <v>710000000</v>
      </c>
      <c r="H36" s="51">
        <f>SUM(H22:H35)</f>
        <v>732051774.98000002</v>
      </c>
      <c r="I36" s="51">
        <f>SUM(I22:I35)</f>
        <v>242360</v>
      </c>
      <c r="J36" s="51">
        <f>SUM(J22:J35)</f>
        <v>19164134.98</v>
      </c>
      <c r="K36" s="52"/>
      <c r="L36" s="52"/>
      <c r="M36" s="52"/>
      <c r="N36" s="52"/>
      <c r="O36" s="53"/>
      <c r="P36" s="53"/>
      <c r="Q36" s="53"/>
      <c r="R36" s="54"/>
      <c r="S36" s="67"/>
      <c r="T36" s="67"/>
    </row>
    <row r="37" spans="1:20" ht="16.5" customHeight="1">
      <c r="A37" s="83" t="s">
        <v>148</v>
      </c>
      <c r="B37" s="84"/>
      <c r="C37" s="84"/>
      <c r="D37" s="84"/>
      <c r="E37" s="51">
        <f t="shared" ref="E37:J37" si="2">E36+E13+E20</f>
        <v>1310000000</v>
      </c>
      <c r="F37" s="51">
        <f t="shared" si="2"/>
        <v>2498255000</v>
      </c>
      <c r="G37" s="51">
        <f t="shared" si="2"/>
        <v>1110000000</v>
      </c>
      <c r="H37" s="51">
        <f t="shared" si="2"/>
        <v>1134693732.4200001</v>
      </c>
      <c r="I37" s="51">
        <f t="shared" si="2"/>
        <v>242360</v>
      </c>
      <c r="J37" s="51">
        <f t="shared" si="2"/>
        <v>21705092.41</v>
      </c>
      <c r="K37" s="52"/>
      <c r="L37" s="52"/>
      <c r="M37" s="52"/>
      <c r="N37" s="52"/>
      <c r="O37" s="53"/>
      <c r="P37" s="53"/>
      <c r="Q37" s="53"/>
      <c r="R37" s="54"/>
      <c r="S37" s="67"/>
      <c r="T37" s="67"/>
    </row>
    <row r="38" spans="1:20" s="193" customFormat="1" ht="18" customHeight="1">
      <c r="A38" s="507" t="s">
        <v>256</v>
      </c>
      <c r="B38" s="460"/>
      <c r="C38" s="460"/>
      <c r="D38" s="460"/>
      <c r="E38" s="460"/>
      <c r="F38" s="460"/>
      <c r="G38" s="460"/>
      <c r="H38" s="460"/>
      <c r="I38" s="460"/>
      <c r="J38" s="460"/>
      <c r="K38" s="460"/>
      <c r="L38" s="460"/>
      <c r="M38" s="460"/>
      <c r="N38" s="460"/>
      <c r="O38" s="460"/>
      <c r="P38" s="460"/>
      <c r="Q38" s="460"/>
      <c r="R38" s="460"/>
      <c r="S38" s="292"/>
      <c r="T38" s="292"/>
    </row>
    <row r="39" spans="1:20" s="193" customFormat="1" ht="15" customHeight="1">
      <c r="A39" s="469"/>
      <c r="B39" s="469"/>
      <c r="C39" s="469"/>
      <c r="D39" s="469"/>
      <c r="E39" s="469"/>
      <c r="F39" s="469"/>
      <c r="G39" s="469"/>
      <c r="H39" s="469"/>
      <c r="I39" s="469"/>
      <c r="J39" s="469"/>
      <c r="K39" s="469"/>
      <c r="L39" s="469"/>
      <c r="M39" s="469"/>
      <c r="N39" s="469"/>
      <c r="O39" s="469"/>
      <c r="P39" s="469"/>
      <c r="Q39" s="469"/>
      <c r="R39" s="469"/>
      <c r="S39" s="292"/>
      <c r="T39" s="292"/>
    </row>
    <row r="40" spans="1:20" s="193" customFormat="1" ht="32.25" customHeight="1">
      <c r="A40" s="469"/>
      <c r="B40" s="469"/>
      <c r="C40" s="469"/>
      <c r="D40" s="469"/>
      <c r="E40" s="469"/>
      <c r="F40" s="469"/>
      <c r="G40" s="469"/>
      <c r="H40" s="469"/>
      <c r="I40" s="469"/>
      <c r="J40" s="469"/>
      <c r="K40" s="469"/>
      <c r="L40" s="469"/>
      <c r="M40" s="469"/>
      <c r="N40" s="469"/>
      <c r="O40" s="469"/>
      <c r="P40" s="469"/>
      <c r="Q40" s="469"/>
      <c r="R40" s="469"/>
      <c r="S40" s="292"/>
      <c r="T40" s="292"/>
    </row>
    <row r="41" spans="1:20" s="193" customFormat="1" ht="12.75" customHeight="1">
      <c r="A41" s="275"/>
      <c r="B41" s="272"/>
      <c r="C41" s="272"/>
      <c r="D41" s="272"/>
      <c r="E41" s="202"/>
      <c r="F41" s="273"/>
      <c r="J41" s="274"/>
      <c r="P41" s="203"/>
      <c r="S41" s="292"/>
      <c r="T41" s="292"/>
    </row>
    <row r="42" spans="1:20" s="193" customFormat="1" ht="12.75" customHeight="1">
      <c r="A42" s="498" t="s">
        <v>244</v>
      </c>
      <c r="B42" s="498"/>
      <c r="C42" s="498"/>
      <c r="D42" s="498"/>
      <c r="E42" s="498"/>
      <c r="F42" s="498"/>
      <c r="G42" s="498"/>
      <c r="H42" s="498"/>
      <c r="I42" s="498"/>
      <c r="J42" s="498"/>
      <c r="K42" s="498"/>
      <c r="L42" s="498"/>
      <c r="M42" s="498"/>
      <c r="N42" s="498"/>
      <c r="O42" s="498"/>
      <c r="P42" s="498"/>
      <c r="Q42" s="498"/>
      <c r="R42" s="498"/>
      <c r="S42" s="292"/>
      <c r="T42" s="292"/>
    </row>
    <row r="43" spans="1:20" s="193" customFormat="1" ht="12.75" customHeight="1">
      <c r="A43" s="383"/>
      <c r="B43" s="383"/>
      <c r="C43" s="383"/>
      <c r="D43" s="383"/>
      <c r="E43" s="383"/>
      <c r="F43" s="383"/>
      <c r="G43" s="383"/>
      <c r="H43" s="383"/>
      <c r="I43" s="383"/>
      <c r="J43" s="383"/>
      <c r="K43" s="383"/>
      <c r="L43" s="383"/>
      <c r="M43" s="383"/>
      <c r="N43" s="383"/>
      <c r="O43" s="383"/>
      <c r="P43" s="383"/>
      <c r="Q43" s="383"/>
      <c r="R43" s="383"/>
      <c r="S43" s="292"/>
      <c r="T43" s="292"/>
    </row>
    <row r="44" spans="1:20" s="90" customFormat="1" ht="12.6" customHeight="1">
      <c r="A44" s="369" t="s">
        <v>183</v>
      </c>
      <c r="B44" s="91"/>
      <c r="C44" s="92">
        <v>45743</v>
      </c>
      <c r="D44" s="93">
        <v>2738</v>
      </c>
      <c r="E44" s="94">
        <f>SUM(E45:E47)</f>
        <v>250000000</v>
      </c>
      <c r="F44" s="94">
        <f>SUM(F45:F47)</f>
        <v>612650000</v>
      </c>
      <c r="G44" s="94">
        <f>SUM(G45:G47)</f>
        <v>250000000</v>
      </c>
      <c r="H44" s="95"/>
      <c r="I44" s="94"/>
      <c r="J44" s="96"/>
      <c r="K44" s="97"/>
      <c r="L44" s="98"/>
      <c r="M44" s="97"/>
      <c r="N44" s="98"/>
      <c r="O44" s="99">
        <v>8.0000000000000002E-3</v>
      </c>
      <c r="P44" s="100"/>
      <c r="Q44" s="101"/>
      <c r="R44" s="94"/>
    </row>
    <row r="45" spans="1:20" s="90" customFormat="1" ht="13.5" customHeight="1">
      <c r="A45" s="36" t="s">
        <v>138</v>
      </c>
      <c r="B45" s="370">
        <v>43005</v>
      </c>
      <c r="C45" s="371">
        <v>45743</v>
      </c>
      <c r="D45" s="372"/>
      <c r="E45" s="373">
        <v>85000000</v>
      </c>
      <c r="F45" s="374">
        <v>286400000</v>
      </c>
      <c r="G45" s="373">
        <v>85000000</v>
      </c>
      <c r="H45" s="375">
        <v>85669700.010000005</v>
      </c>
      <c r="I45" s="373">
        <v>0</v>
      </c>
      <c r="J45" s="376">
        <v>669700.01</v>
      </c>
      <c r="K45" s="377">
        <v>99.48</v>
      </c>
      <c r="L45" s="376">
        <v>100.36</v>
      </c>
      <c r="M45" s="377">
        <v>101.68</v>
      </c>
      <c r="N45" s="376">
        <v>100.79</v>
      </c>
      <c r="O45" s="378">
        <v>8.0000000000000002E-3</v>
      </c>
      <c r="P45" s="379">
        <v>8.6999999999999994E-3</v>
      </c>
      <c r="Q45" s="380">
        <v>6.8999999999999999E-3</v>
      </c>
      <c r="R45" s="373">
        <v>0</v>
      </c>
    </row>
    <row r="46" spans="1:20" s="90" customFormat="1" ht="13.5" customHeight="1">
      <c r="A46" s="307" t="s">
        <v>139</v>
      </c>
      <c r="B46" s="370">
        <v>43033</v>
      </c>
      <c r="C46" s="371">
        <v>45743</v>
      </c>
      <c r="D46" s="372"/>
      <c r="E46" s="373">
        <v>85000000</v>
      </c>
      <c r="F46" s="374">
        <v>188250000</v>
      </c>
      <c r="G46" s="373">
        <v>85000000</v>
      </c>
      <c r="H46" s="375">
        <v>87413600.010000005</v>
      </c>
      <c r="I46" s="373">
        <v>0</v>
      </c>
      <c r="J46" s="376">
        <v>2362600.0099999998</v>
      </c>
      <c r="K46" s="377">
        <v>101.93</v>
      </c>
      <c r="L46" s="376">
        <v>102.33</v>
      </c>
      <c r="M46" s="377">
        <v>103.15</v>
      </c>
      <c r="N46" s="376">
        <v>102.78</v>
      </c>
      <c r="O46" s="378">
        <v>8.0000000000000002E-3</v>
      </c>
      <c r="P46" s="379">
        <v>5.3E-3</v>
      </c>
      <c r="Q46" s="380">
        <v>4.1999999999999997E-3</v>
      </c>
      <c r="R46" s="373">
        <v>0</v>
      </c>
    </row>
    <row r="47" spans="1:20" s="90" customFormat="1" ht="13.5" customHeight="1">
      <c r="A47" s="307" t="s">
        <v>140</v>
      </c>
      <c r="B47" s="370">
        <v>43075</v>
      </c>
      <c r="C47" s="371">
        <v>45743</v>
      </c>
      <c r="D47" s="372"/>
      <c r="E47" s="373">
        <v>80000000</v>
      </c>
      <c r="F47" s="374">
        <v>138000000</v>
      </c>
      <c r="G47" s="373">
        <v>80000000</v>
      </c>
      <c r="H47" s="375">
        <v>82678479.989999995</v>
      </c>
      <c r="I47" s="373">
        <v>0</v>
      </c>
      <c r="J47" s="376">
        <v>2558479.98</v>
      </c>
      <c r="K47" s="377">
        <v>102.7</v>
      </c>
      <c r="L47" s="376">
        <v>102.88</v>
      </c>
      <c r="M47" s="377">
        <v>104.13</v>
      </c>
      <c r="N47" s="376">
        <v>103.2</v>
      </c>
      <c r="O47" s="378">
        <v>8.0000000000000002E-3</v>
      </c>
      <c r="P47" s="379">
        <v>4.1999999999999997E-3</v>
      </c>
      <c r="Q47" s="380">
        <v>3.5999999999999999E-3</v>
      </c>
      <c r="R47" s="373">
        <v>0</v>
      </c>
    </row>
    <row r="48" spans="1:20" ht="12.75" customHeight="1">
      <c r="A48" s="146" t="s">
        <v>184</v>
      </c>
      <c r="B48" s="81"/>
      <c r="C48" s="81"/>
      <c r="D48" s="82"/>
      <c r="E48" s="51">
        <f>+E44</f>
        <v>250000000</v>
      </c>
      <c r="F48" s="51">
        <f>+F44</f>
        <v>612650000</v>
      </c>
      <c r="G48" s="51">
        <f>+G44</f>
        <v>250000000</v>
      </c>
      <c r="H48" s="51">
        <f>SUM(H45:H47)</f>
        <v>255761780.00999999</v>
      </c>
      <c r="I48" s="51">
        <f>SUM(I45:I47)</f>
        <v>0</v>
      </c>
      <c r="J48" s="51">
        <f>SUM(J45:J47)</f>
        <v>5590780</v>
      </c>
      <c r="K48" s="52"/>
      <c r="L48" s="52"/>
      <c r="M48" s="52"/>
      <c r="N48" s="52"/>
      <c r="O48" s="53"/>
      <c r="P48" s="53"/>
      <c r="Q48" s="53"/>
      <c r="R48" s="54"/>
      <c r="S48" s="67"/>
      <c r="T48" s="67"/>
    </row>
    <row r="49" spans="1:18" s="193" customFormat="1" ht="14.25" customHeight="1">
      <c r="A49" s="293"/>
      <c r="B49" s="294"/>
      <c r="C49" s="294"/>
      <c r="D49" s="294"/>
      <c r="E49" s="295"/>
      <c r="F49" s="295"/>
      <c r="G49" s="295"/>
      <c r="H49" s="295"/>
      <c r="I49" s="295"/>
      <c r="J49" s="295"/>
      <c r="K49" s="296"/>
      <c r="L49" s="296"/>
      <c r="M49" s="296"/>
      <c r="N49" s="296"/>
      <c r="O49" s="297"/>
      <c r="P49" s="294"/>
      <c r="Q49" s="294"/>
      <c r="R49" s="298"/>
    </row>
    <row r="50" spans="1:18" ht="12.6" customHeight="1">
      <c r="A50" s="363" t="s">
        <v>52</v>
      </c>
      <c r="B50" s="27"/>
      <c r="C50" s="27">
        <v>43493</v>
      </c>
      <c r="D50" s="103">
        <v>3652</v>
      </c>
      <c r="E50" s="29">
        <f>+E51+E52+E53+E54+E55+E56</f>
        <v>195000000</v>
      </c>
      <c r="F50" s="29">
        <f>+F51+F52+F53+F54+F55+F56</f>
        <v>374975000</v>
      </c>
      <c r="G50" s="29">
        <f>+G51+G52+G53+G54+G55+G56</f>
        <v>157500000</v>
      </c>
      <c r="H50" s="29"/>
      <c r="I50" s="29"/>
      <c r="J50" s="29"/>
      <c r="K50" s="32"/>
      <c r="L50" s="32"/>
      <c r="M50" s="32"/>
      <c r="N50" s="32"/>
      <c r="O50" s="104">
        <v>4.9500000000000002E-2</v>
      </c>
      <c r="P50" s="34"/>
      <c r="Q50" s="34"/>
      <c r="R50" s="29"/>
    </row>
    <row r="51" spans="1:18" s="193" customFormat="1" ht="13.5" customHeight="1">
      <c r="A51" s="307" t="s">
        <v>138</v>
      </c>
      <c r="B51" s="308">
        <v>39841</v>
      </c>
      <c r="C51" s="308">
        <v>43493</v>
      </c>
      <c r="D51" s="309"/>
      <c r="E51" s="310">
        <v>30000000</v>
      </c>
      <c r="F51" s="332">
        <v>71800000</v>
      </c>
      <c r="G51" s="310">
        <v>30000000</v>
      </c>
      <c r="H51" s="310">
        <v>25458095</v>
      </c>
      <c r="I51" s="310">
        <v>4541905</v>
      </c>
      <c r="J51" s="311">
        <v>0</v>
      </c>
      <c r="K51" s="311">
        <v>83.31</v>
      </c>
      <c r="L51" s="311">
        <v>83.92</v>
      </c>
      <c r="M51" s="311">
        <v>86.87</v>
      </c>
      <c r="N51" s="311">
        <v>84.86</v>
      </c>
      <c r="O51" s="329">
        <v>4.9500000000000002E-2</v>
      </c>
      <c r="P51" s="313">
        <v>7.4700000000000003E-2</v>
      </c>
      <c r="Q51" s="313">
        <v>7.2099999999999997E-2</v>
      </c>
      <c r="R51" s="310">
        <v>5.17</v>
      </c>
    </row>
    <row r="52" spans="1:18" s="193" customFormat="1" ht="13.5" customHeight="1">
      <c r="A52" s="307" t="s">
        <v>139</v>
      </c>
      <c r="B52" s="308">
        <v>39911</v>
      </c>
      <c r="C52" s="308">
        <v>43493</v>
      </c>
      <c r="D52" s="309"/>
      <c r="E52" s="310">
        <v>35000000</v>
      </c>
      <c r="F52" s="332">
        <v>59050000</v>
      </c>
      <c r="G52" s="310">
        <v>35000000</v>
      </c>
      <c r="H52" s="310">
        <v>30330160</v>
      </c>
      <c r="I52" s="310">
        <v>5002340</v>
      </c>
      <c r="J52" s="311">
        <v>0</v>
      </c>
      <c r="K52" s="311">
        <v>83.47</v>
      </c>
      <c r="L52" s="311">
        <v>83.6</v>
      </c>
      <c r="M52" s="311">
        <v>88.17</v>
      </c>
      <c r="N52" s="311">
        <v>85.71</v>
      </c>
      <c r="O52" s="329">
        <v>4.9500000000000002E-2</v>
      </c>
      <c r="P52" s="313">
        <v>7.4800000000000005E-2</v>
      </c>
      <c r="Q52" s="313">
        <v>7.1099999999999997E-2</v>
      </c>
      <c r="R52" s="310">
        <v>3.53</v>
      </c>
    </row>
    <row r="53" spans="1:18" s="193" customFormat="1" ht="13.5" customHeight="1">
      <c r="A53" s="307" t="s">
        <v>140</v>
      </c>
      <c r="B53" s="308">
        <v>39960</v>
      </c>
      <c r="C53" s="308">
        <v>43493</v>
      </c>
      <c r="D53" s="309"/>
      <c r="E53" s="310">
        <v>35000000</v>
      </c>
      <c r="F53" s="332">
        <v>35475000</v>
      </c>
      <c r="G53" s="310">
        <v>24975000</v>
      </c>
      <c r="H53" s="310">
        <v>21303060</v>
      </c>
      <c r="I53" s="310">
        <v>4074037.5</v>
      </c>
      <c r="J53" s="311">
        <v>0</v>
      </c>
      <c r="K53" s="311">
        <v>82.35</v>
      </c>
      <c r="L53" s="311">
        <v>80.66</v>
      </c>
      <c r="M53" s="311">
        <v>86.51</v>
      </c>
      <c r="N53" s="311">
        <v>83.69</v>
      </c>
      <c r="O53" s="329">
        <v>4.9500000000000002E-2</v>
      </c>
      <c r="P53" s="313">
        <v>7.6999999999999999E-2</v>
      </c>
      <c r="Q53" s="313">
        <v>7.4700000000000003E-2</v>
      </c>
      <c r="R53" s="310">
        <v>2.27</v>
      </c>
    </row>
    <row r="54" spans="1:18" s="193" customFormat="1" ht="13.5" customHeight="1">
      <c r="A54" s="307" t="s">
        <v>141</v>
      </c>
      <c r="B54" s="320">
        <v>40023</v>
      </c>
      <c r="C54" s="308">
        <v>43493</v>
      </c>
      <c r="D54" s="333"/>
      <c r="E54" s="310">
        <v>35000000</v>
      </c>
      <c r="F54" s="334">
        <v>24250000</v>
      </c>
      <c r="G54" s="310">
        <v>7525000</v>
      </c>
      <c r="H54" s="291">
        <v>6086170</v>
      </c>
      <c r="I54" s="310">
        <v>1439582.5</v>
      </c>
      <c r="J54" s="290">
        <v>0</v>
      </c>
      <c r="K54" s="311">
        <v>77.760000000000005</v>
      </c>
      <c r="L54" s="290">
        <v>80.33</v>
      </c>
      <c r="M54" s="311">
        <v>81.42</v>
      </c>
      <c r="N54" s="290">
        <v>80.87</v>
      </c>
      <c r="O54" s="329">
        <v>4.9500000000000002E-2</v>
      </c>
      <c r="P54" s="325">
        <v>8.5699999999999998E-2</v>
      </c>
      <c r="Q54" s="313">
        <v>7.9899999999999999E-2</v>
      </c>
      <c r="R54" s="310">
        <v>2.2400000000000002</v>
      </c>
    </row>
    <row r="55" spans="1:18" s="193" customFormat="1" ht="13.5" customHeight="1">
      <c r="A55" s="307" t="s">
        <v>142</v>
      </c>
      <c r="B55" s="320">
        <v>40086</v>
      </c>
      <c r="C55" s="308">
        <v>43493</v>
      </c>
      <c r="D55" s="333"/>
      <c r="E55" s="310">
        <v>30000000</v>
      </c>
      <c r="F55" s="334">
        <v>98550000</v>
      </c>
      <c r="G55" s="310">
        <v>30000000</v>
      </c>
      <c r="H55" s="291">
        <v>25830589.989999998</v>
      </c>
      <c r="I55" s="310">
        <v>4430410.01</v>
      </c>
      <c r="J55" s="290">
        <v>0</v>
      </c>
      <c r="K55" s="311">
        <v>84.13</v>
      </c>
      <c r="L55" s="290">
        <v>84.78</v>
      </c>
      <c r="M55" s="311">
        <v>85.81</v>
      </c>
      <c r="N55" s="290">
        <v>85.23</v>
      </c>
      <c r="O55" s="329">
        <v>4.9500000000000002E-2</v>
      </c>
      <c r="P55" s="325">
        <v>7.46E-2</v>
      </c>
      <c r="Q55" s="313">
        <v>7.2700000000000001E-2</v>
      </c>
      <c r="R55" s="310">
        <v>1.57</v>
      </c>
    </row>
    <row r="56" spans="1:18" s="193" customFormat="1" ht="13.5" customHeight="1">
      <c r="A56" s="335" t="s">
        <v>145</v>
      </c>
      <c r="B56" s="320">
        <v>40088</v>
      </c>
      <c r="C56" s="308">
        <v>43493</v>
      </c>
      <c r="D56" s="333"/>
      <c r="E56" s="310">
        <v>30000000</v>
      </c>
      <c r="F56" s="334">
        <v>85850000</v>
      </c>
      <c r="G56" s="310">
        <v>30000000</v>
      </c>
      <c r="H56" s="291">
        <v>25884690.010000002</v>
      </c>
      <c r="I56" s="310">
        <v>4385310</v>
      </c>
      <c r="J56" s="290">
        <v>0</v>
      </c>
      <c r="K56" s="311">
        <v>84.63</v>
      </c>
      <c r="L56" s="290">
        <v>85.21</v>
      </c>
      <c r="M56" s="311">
        <v>85.64</v>
      </c>
      <c r="N56" s="290">
        <v>85.38</v>
      </c>
      <c r="O56" s="329">
        <v>4.9500000000000002E-2</v>
      </c>
      <c r="P56" s="325">
        <v>7.3800000000000004E-2</v>
      </c>
      <c r="Q56" s="313">
        <v>7.2499999999999995E-2</v>
      </c>
      <c r="R56" s="310">
        <v>1.46</v>
      </c>
    </row>
    <row r="57" spans="1:18" ht="12.6" customHeight="1">
      <c r="A57" s="366" t="s">
        <v>53</v>
      </c>
      <c r="B57" s="27"/>
      <c r="C57" s="27">
        <v>45769</v>
      </c>
      <c r="D57" s="103">
        <v>3653</v>
      </c>
      <c r="E57" s="29">
        <f>E59+E58+E60+E61+E62</f>
        <v>300000000</v>
      </c>
      <c r="F57" s="29">
        <f>F59+F58+F60+F61+F62</f>
        <v>583316452</v>
      </c>
      <c r="G57" s="29">
        <f>G59+G58+G60+G61+G62</f>
        <v>235000000</v>
      </c>
      <c r="H57" s="29"/>
      <c r="I57" s="29"/>
      <c r="J57" s="29"/>
      <c r="K57" s="32"/>
      <c r="L57" s="32"/>
      <c r="M57" s="32"/>
      <c r="N57" s="32"/>
      <c r="O57" s="104">
        <v>2.3E-2</v>
      </c>
      <c r="P57" s="34"/>
      <c r="Q57" s="34"/>
      <c r="R57" s="29"/>
    </row>
    <row r="58" spans="1:18" s="193" customFormat="1" ht="13.5" customHeight="1">
      <c r="A58" s="307" t="s">
        <v>138</v>
      </c>
      <c r="B58" s="308">
        <v>42116</v>
      </c>
      <c r="C58" s="308">
        <v>45769</v>
      </c>
      <c r="D58" s="309"/>
      <c r="E58" s="310">
        <v>50000000</v>
      </c>
      <c r="F58" s="332">
        <v>122100000</v>
      </c>
      <c r="G58" s="310">
        <v>50000000</v>
      </c>
      <c r="H58" s="310">
        <v>51211735</v>
      </c>
      <c r="I58" s="310">
        <v>0</v>
      </c>
      <c r="J58" s="311">
        <v>1211735</v>
      </c>
      <c r="K58" s="311">
        <v>100.73</v>
      </c>
      <c r="L58" s="311">
        <v>100.45</v>
      </c>
      <c r="M58" s="311">
        <v>107.65</v>
      </c>
      <c r="N58" s="311">
        <v>102.42</v>
      </c>
      <c r="O58" s="329">
        <v>2.3E-2</v>
      </c>
      <c r="P58" s="313">
        <v>2.23E-2</v>
      </c>
      <c r="Q58" s="313">
        <v>2.0400000000000001E-2</v>
      </c>
      <c r="R58" s="310">
        <v>0.01</v>
      </c>
    </row>
    <row r="59" spans="1:18" s="193" customFormat="1" ht="13.5" customHeight="1">
      <c r="A59" s="307" t="s">
        <v>151</v>
      </c>
      <c r="B59" s="308">
        <v>42277</v>
      </c>
      <c r="C59" s="308">
        <v>45769</v>
      </c>
      <c r="D59" s="309"/>
      <c r="E59" s="310">
        <v>50000000</v>
      </c>
      <c r="F59" s="332">
        <v>122858226</v>
      </c>
      <c r="G59" s="310">
        <v>0</v>
      </c>
      <c r="H59" s="200" t="s">
        <v>47</v>
      </c>
      <c r="I59" s="200" t="s">
        <v>47</v>
      </c>
      <c r="J59" s="200" t="s">
        <v>47</v>
      </c>
      <c r="K59" s="311">
        <v>96.47</v>
      </c>
      <c r="L59" s="200" t="s">
        <v>47</v>
      </c>
      <c r="M59" s="200" t="s">
        <v>47</v>
      </c>
      <c r="N59" s="200" t="s">
        <v>47</v>
      </c>
      <c r="O59" s="329">
        <v>2.3E-2</v>
      </c>
      <c r="P59" s="313">
        <v>2.7400000000000001E-2</v>
      </c>
      <c r="Q59" s="200" t="s">
        <v>47</v>
      </c>
      <c r="R59" s="310">
        <v>0.01</v>
      </c>
    </row>
    <row r="60" spans="1:18" s="193" customFormat="1" ht="12" customHeight="1">
      <c r="A60" s="307" t="s">
        <v>140</v>
      </c>
      <c r="B60" s="308">
        <v>42298</v>
      </c>
      <c r="C60" s="308">
        <v>45769</v>
      </c>
      <c r="D60" s="309"/>
      <c r="E60" s="310">
        <v>65000000</v>
      </c>
      <c r="F60" s="332">
        <v>123108226</v>
      </c>
      <c r="G60" s="310">
        <v>50000000</v>
      </c>
      <c r="H60" s="311">
        <v>49850613.170000002</v>
      </c>
      <c r="I60" s="311">
        <v>719386.84</v>
      </c>
      <c r="J60" s="311">
        <v>0</v>
      </c>
      <c r="K60" s="311">
        <v>97.07</v>
      </c>
      <c r="L60" s="311">
        <v>97.82</v>
      </c>
      <c r="M60" s="311">
        <v>99.28</v>
      </c>
      <c r="N60" s="311">
        <v>98.56</v>
      </c>
      <c r="O60" s="329">
        <v>2.3E-2</v>
      </c>
      <c r="P60" s="313">
        <v>2.6700000000000002E-2</v>
      </c>
      <c r="Q60" s="313">
        <v>2.4799999999999999E-2</v>
      </c>
      <c r="R60" s="310">
        <v>0.01</v>
      </c>
    </row>
    <row r="61" spans="1:18" s="193" customFormat="1" ht="12" customHeight="1">
      <c r="A61" s="307" t="s">
        <v>141</v>
      </c>
      <c r="B61" s="308">
        <v>42326</v>
      </c>
      <c r="C61" s="308">
        <v>45769</v>
      </c>
      <c r="D61" s="309"/>
      <c r="E61" s="310">
        <v>70000000</v>
      </c>
      <c r="F61" s="332">
        <v>109600000</v>
      </c>
      <c r="G61" s="310">
        <v>70000000</v>
      </c>
      <c r="H61" s="311">
        <v>68692500</v>
      </c>
      <c r="I61" s="311">
        <v>1426500</v>
      </c>
      <c r="J61" s="311">
        <v>0</v>
      </c>
      <c r="K61" s="311">
        <v>97.54</v>
      </c>
      <c r="L61" s="311">
        <v>97.51</v>
      </c>
      <c r="M61" s="311">
        <v>98.49</v>
      </c>
      <c r="N61" s="311">
        <v>97.96</v>
      </c>
      <c r="O61" s="329">
        <v>2.3E-2</v>
      </c>
      <c r="P61" s="313">
        <v>2.6100000000000002E-2</v>
      </c>
      <c r="Q61" s="313">
        <v>2.5600000000000001E-2</v>
      </c>
      <c r="R61" s="310">
        <v>0.01</v>
      </c>
    </row>
    <row r="62" spans="1:18" s="193" customFormat="1" ht="12" customHeight="1">
      <c r="A62" s="307" t="s">
        <v>142</v>
      </c>
      <c r="B62" s="314">
        <v>42347</v>
      </c>
      <c r="C62" s="308">
        <v>45769</v>
      </c>
      <c r="D62" s="315"/>
      <c r="E62" s="317">
        <v>65000000</v>
      </c>
      <c r="F62" s="336">
        <v>105650000</v>
      </c>
      <c r="G62" s="317">
        <v>65000000</v>
      </c>
      <c r="H62" s="316">
        <v>65063370</v>
      </c>
      <c r="I62" s="316">
        <v>162050</v>
      </c>
      <c r="J62" s="316">
        <v>30420</v>
      </c>
      <c r="K62" s="316">
        <v>99</v>
      </c>
      <c r="L62" s="316">
        <v>98.76</v>
      </c>
      <c r="M62" s="316">
        <v>100.19</v>
      </c>
      <c r="N62" s="316">
        <v>99.8</v>
      </c>
      <c r="O62" s="329">
        <v>2.3E-2</v>
      </c>
      <c r="P62" s="318">
        <v>2.4299999999999999E-2</v>
      </c>
      <c r="Q62" s="318">
        <v>2.3400000000000001E-2</v>
      </c>
      <c r="R62" s="317">
        <v>0.01</v>
      </c>
    </row>
    <row r="63" spans="1:18" ht="13.7" customHeight="1">
      <c r="A63" s="80" t="s">
        <v>152</v>
      </c>
      <c r="B63" s="81"/>
      <c r="C63" s="81"/>
      <c r="D63" s="82"/>
      <c r="E63" s="51">
        <f>+E50+E57</f>
        <v>495000000</v>
      </c>
      <c r="F63" s="51">
        <f t="shared" ref="F63:G63" si="3">+F50+F57</f>
        <v>958291452</v>
      </c>
      <c r="G63" s="51">
        <f t="shared" si="3"/>
        <v>392500000</v>
      </c>
      <c r="H63" s="51">
        <f>SUM(H50:H62)</f>
        <v>369710983.17000002</v>
      </c>
      <c r="I63" s="51">
        <f>SUM(I50:I62)</f>
        <v>26181521.849999998</v>
      </c>
      <c r="J63" s="51">
        <f>SUM(J50:J62)</f>
        <v>1242155</v>
      </c>
      <c r="K63" s="110"/>
      <c r="L63" s="111"/>
      <c r="M63" s="111"/>
      <c r="N63" s="52"/>
      <c r="O63" s="81"/>
      <c r="P63" s="53"/>
      <c r="Q63" s="81"/>
      <c r="R63" s="54"/>
    </row>
    <row r="64" spans="1:18" s="193" customFormat="1" ht="18" customHeight="1">
      <c r="A64" s="507" t="s">
        <v>255</v>
      </c>
      <c r="B64" s="460"/>
      <c r="C64" s="460"/>
      <c r="D64" s="460"/>
      <c r="E64" s="460"/>
      <c r="F64" s="460"/>
      <c r="G64" s="460"/>
      <c r="H64" s="460"/>
      <c r="I64" s="460"/>
      <c r="J64" s="460"/>
      <c r="K64" s="460"/>
      <c r="L64" s="460"/>
      <c r="M64" s="460"/>
      <c r="N64" s="460"/>
      <c r="O64" s="460"/>
      <c r="P64" s="460"/>
      <c r="Q64" s="460"/>
      <c r="R64" s="460"/>
    </row>
    <row r="65" spans="1:20" s="203" customFormat="1" ht="12.75" customHeight="1">
      <c r="A65" s="469"/>
      <c r="B65" s="469"/>
      <c r="C65" s="469"/>
      <c r="D65" s="469"/>
      <c r="E65" s="469"/>
      <c r="F65" s="469"/>
      <c r="G65" s="469"/>
      <c r="H65" s="469"/>
      <c r="I65" s="469"/>
      <c r="J65" s="469"/>
      <c r="K65" s="469"/>
      <c r="L65" s="469"/>
      <c r="M65" s="469"/>
      <c r="N65" s="469"/>
      <c r="O65" s="469"/>
      <c r="P65" s="469"/>
      <c r="Q65" s="469"/>
      <c r="R65" s="469"/>
    </row>
    <row r="66" spans="1:20" s="203" customFormat="1" ht="8.25" customHeight="1">
      <c r="A66" s="469"/>
      <c r="B66" s="469"/>
      <c r="C66" s="469"/>
      <c r="D66" s="469"/>
      <c r="E66" s="469"/>
      <c r="F66" s="469"/>
      <c r="G66" s="469"/>
      <c r="H66" s="469"/>
      <c r="I66" s="469"/>
      <c r="J66" s="469"/>
      <c r="K66" s="469"/>
      <c r="L66" s="469"/>
      <c r="M66" s="469"/>
      <c r="N66" s="469"/>
      <c r="O66" s="469"/>
      <c r="P66" s="469"/>
      <c r="Q66" s="469"/>
      <c r="R66" s="469"/>
    </row>
    <row r="67" spans="1:20" s="193" customFormat="1" ht="13.5" customHeight="1">
      <c r="A67" s="469"/>
      <c r="B67" s="469"/>
      <c r="C67" s="469"/>
      <c r="D67" s="469"/>
      <c r="E67" s="469"/>
      <c r="F67" s="469"/>
      <c r="G67" s="469"/>
      <c r="H67" s="469"/>
      <c r="I67" s="469"/>
      <c r="J67" s="469"/>
      <c r="K67" s="469"/>
      <c r="L67" s="469"/>
      <c r="M67" s="469"/>
      <c r="N67" s="469"/>
      <c r="O67" s="469"/>
      <c r="P67" s="469"/>
      <c r="Q67" s="469"/>
      <c r="R67" s="469"/>
    </row>
    <row r="68" spans="1:20" s="193" customFormat="1" ht="12" customHeight="1">
      <c r="A68" s="469"/>
      <c r="B68" s="469"/>
      <c r="C68" s="469"/>
      <c r="D68" s="469"/>
      <c r="E68" s="469"/>
      <c r="F68" s="469"/>
      <c r="G68" s="469"/>
      <c r="H68" s="469"/>
      <c r="I68" s="469"/>
      <c r="J68" s="469"/>
      <c r="K68" s="469"/>
      <c r="L68" s="469"/>
      <c r="M68" s="469"/>
      <c r="N68" s="469"/>
      <c r="O68" s="469"/>
      <c r="P68" s="469"/>
      <c r="Q68" s="469"/>
      <c r="R68" s="469"/>
    </row>
    <row r="69" spans="1:20" s="193" customFormat="1" ht="12" customHeight="1">
      <c r="A69" s="275"/>
      <c r="B69" s="272"/>
      <c r="C69" s="272"/>
      <c r="D69" s="272"/>
      <c r="E69" s="202"/>
      <c r="F69" s="273"/>
      <c r="J69" s="274"/>
      <c r="P69" s="203"/>
    </row>
    <row r="70" spans="1:20" s="193" customFormat="1" ht="12.75" customHeight="1">
      <c r="A70" s="498" t="s">
        <v>244</v>
      </c>
      <c r="B70" s="498"/>
      <c r="C70" s="498"/>
      <c r="D70" s="498"/>
      <c r="E70" s="498"/>
      <c r="F70" s="498"/>
      <c r="G70" s="498"/>
      <c r="H70" s="498"/>
      <c r="I70" s="498"/>
      <c r="J70" s="498"/>
      <c r="K70" s="498"/>
      <c r="L70" s="498"/>
      <c r="M70" s="498"/>
      <c r="N70" s="498"/>
      <c r="O70" s="498"/>
      <c r="P70" s="498"/>
      <c r="Q70" s="498"/>
      <c r="R70" s="498"/>
      <c r="S70" s="292"/>
      <c r="T70" s="292"/>
    </row>
    <row r="71" spans="1:20" s="193" customFormat="1" ht="14.25" customHeight="1">
      <c r="A71" s="275"/>
      <c r="B71" s="272"/>
      <c r="C71" s="272"/>
      <c r="D71" s="272"/>
      <c r="E71" s="202"/>
      <c r="F71" s="273"/>
      <c r="J71" s="274"/>
      <c r="P71" s="203"/>
    </row>
    <row r="72" spans="1:20" ht="12.6" customHeight="1">
      <c r="A72" s="363" t="s">
        <v>54</v>
      </c>
      <c r="B72" s="113"/>
      <c r="C72" s="27">
        <v>44025</v>
      </c>
      <c r="D72" s="103">
        <v>3834</v>
      </c>
      <c r="E72" s="29">
        <f>SUM(E73:E81)</f>
        <v>295000000</v>
      </c>
      <c r="F72" s="29">
        <f>SUM(F73:F81)</f>
        <v>856940000</v>
      </c>
      <c r="G72" s="29">
        <f>SUM(G73:G81)</f>
        <v>313110000</v>
      </c>
      <c r="H72" s="114"/>
      <c r="I72" s="115"/>
      <c r="J72" s="116"/>
      <c r="K72" s="114"/>
      <c r="L72" s="114"/>
      <c r="M72" s="114"/>
      <c r="N72" s="114"/>
      <c r="O72" s="104">
        <v>0.05</v>
      </c>
      <c r="P72" s="114"/>
      <c r="Q72" s="114"/>
      <c r="R72" s="114"/>
    </row>
    <row r="73" spans="1:20" s="193" customFormat="1" ht="12" customHeight="1">
      <c r="A73" s="307" t="s">
        <v>138</v>
      </c>
      <c r="B73" s="326">
        <v>40191</v>
      </c>
      <c r="C73" s="308">
        <v>44025</v>
      </c>
      <c r="D73" s="333"/>
      <c r="E73" s="310">
        <v>30000000</v>
      </c>
      <c r="F73" s="334">
        <v>87200000</v>
      </c>
      <c r="G73" s="310">
        <v>30000000</v>
      </c>
      <c r="H73" s="322">
        <v>27111545.010000002</v>
      </c>
      <c r="I73" s="291">
        <v>2888454.99</v>
      </c>
      <c r="J73" s="310">
        <v>0</v>
      </c>
      <c r="K73" s="290">
        <v>87.9</v>
      </c>
      <c r="L73" s="311">
        <v>88.85</v>
      </c>
      <c r="M73" s="290">
        <v>95.29</v>
      </c>
      <c r="N73" s="311">
        <v>90.37</v>
      </c>
      <c r="O73" s="337">
        <v>0.05</v>
      </c>
      <c r="P73" s="313">
        <v>6.7400000000000002E-2</v>
      </c>
      <c r="Q73" s="325">
        <v>6.3700000000000007E-2</v>
      </c>
      <c r="R73" s="310">
        <v>0.39</v>
      </c>
    </row>
    <row r="74" spans="1:20" s="193" customFormat="1" ht="12.6" customHeight="1">
      <c r="A74" s="307" t="s">
        <v>139</v>
      </c>
      <c r="B74" s="326">
        <v>40233</v>
      </c>
      <c r="C74" s="308">
        <v>44025</v>
      </c>
      <c r="D74" s="333"/>
      <c r="E74" s="310">
        <v>30000000</v>
      </c>
      <c r="F74" s="334">
        <v>97850000</v>
      </c>
      <c r="G74" s="310">
        <v>30000000</v>
      </c>
      <c r="H74" s="322">
        <v>28491570</v>
      </c>
      <c r="I74" s="291">
        <v>1682430.01</v>
      </c>
      <c r="J74" s="310">
        <v>0</v>
      </c>
      <c r="K74" s="290">
        <v>93.31</v>
      </c>
      <c r="L74" s="311">
        <v>93.97</v>
      </c>
      <c r="M74" s="290">
        <v>95.16</v>
      </c>
      <c r="N74" s="311">
        <v>94.39</v>
      </c>
      <c r="O74" s="337">
        <v>0.05</v>
      </c>
      <c r="P74" s="313">
        <v>5.9700000000000003E-2</v>
      </c>
      <c r="Q74" s="325">
        <v>5.8200000000000002E-2</v>
      </c>
      <c r="R74" s="310">
        <v>0.24</v>
      </c>
    </row>
    <row r="75" spans="1:20" s="193" customFormat="1" ht="12.6" customHeight="1">
      <c r="A75" s="307" t="s">
        <v>140</v>
      </c>
      <c r="B75" s="326">
        <v>40239</v>
      </c>
      <c r="C75" s="308">
        <v>44025</v>
      </c>
      <c r="D75" s="333"/>
      <c r="E75" s="310">
        <v>30000000</v>
      </c>
      <c r="F75" s="334">
        <v>81100000</v>
      </c>
      <c r="G75" s="310">
        <v>30000000</v>
      </c>
      <c r="H75" s="322">
        <v>28497180</v>
      </c>
      <c r="I75" s="291">
        <v>1700820</v>
      </c>
      <c r="J75" s="310">
        <v>0</v>
      </c>
      <c r="K75" s="290">
        <v>93.45</v>
      </c>
      <c r="L75" s="311">
        <v>93.95</v>
      </c>
      <c r="M75" s="290">
        <v>95.17</v>
      </c>
      <c r="N75" s="311">
        <v>94.33</v>
      </c>
      <c r="O75" s="337">
        <v>0.05</v>
      </c>
      <c r="P75" s="313">
        <v>5.9499999999999997E-2</v>
      </c>
      <c r="Q75" s="325">
        <v>5.8299999999999998E-2</v>
      </c>
      <c r="R75" s="310">
        <v>0.18</v>
      </c>
    </row>
    <row r="76" spans="1:20" s="193" customFormat="1" ht="12.6" customHeight="1">
      <c r="A76" s="307" t="s">
        <v>141</v>
      </c>
      <c r="B76" s="326">
        <v>40268</v>
      </c>
      <c r="C76" s="308">
        <v>44025</v>
      </c>
      <c r="D76" s="333"/>
      <c r="E76" s="310">
        <v>30000000</v>
      </c>
      <c r="F76" s="334">
        <v>61000000</v>
      </c>
      <c r="G76" s="310">
        <v>30000000</v>
      </c>
      <c r="H76" s="322">
        <v>28118425</v>
      </c>
      <c r="I76" s="291">
        <v>2196575</v>
      </c>
      <c r="J76" s="310">
        <v>0</v>
      </c>
      <c r="K76" s="290">
        <v>92.05</v>
      </c>
      <c r="L76" s="311">
        <v>92.4</v>
      </c>
      <c r="M76" s="290">
        <v>93.9</v>
      </c>
      <c r="N76" s="311">
        <v>92.68</v>
      </c>
      <c r="O76" s="337">
        <v>0.05</v>
      </c>
      <c r="P76" s="313">
        <v>6.1499999999999999E-2</v>
      </c>
      <c r="Q76" s="325">
        <v>6.0600000000000001E-2</v>
      </c>
      <c r="R76" s="310">
        <v>0.18</v>
      </c>
    </row>
    <row r="77" spans="1:20" s="193" customFormat="1" ht="12.6" customHeight="1">
      <c r="A77" s="307" t="s">
        <v>142</v>
      </c>
      <c r="B77" s="326">
        <v>40296</v>
      </c>
      <c r="C77" s="308">
        <v>44025</v>
      </c>
      <c r="D77" s="333"/>
      <c r="E77" s="310">
        <v>30000000</v>
      </c>
      <c r="F77" s="334">
        <v>65900000</v>
      </c>
      <c r="G77" s="310">
        <v>30000000</v>
      </c>
      <c r="H77" s="322">
        <v>27594075</v>
      </c>
      <c r="I77" s="291">
        <v>2837925</v>
      </c>
      <c r="J77" s="310">
        <v>0</v>
      </c>
      <c r="K77" s="290">
        <v>89.2</v>
      </c>
      <c r="L77" s="311">
        <v>89.6</v>
      </c>
      <c r="M77" s="290">
        <v>92.19</v>
      </c>
      <c r="N77" s="311">
        <v>90.54</v>
      </c>
      <c r="O77" s="337">
        <v>0.05</v>
      </c>
      <c r="P77" s="313">
        <v>6.5799999999999997E-2</v>
      </c>
      <c r="Q77" s="325">
        <v>6.3799999999999996E-2</v>
      </c>
      <c r="R77" s="310">
        <v>0.17</v>
      </c>
    </row>
    <row r="78" spans="1:20" s="193" customFormat="1" ht="12.75" customHeight="1">
      <c r="A78" s="328" t="s">
        <v>228</v>
      </c>
      <c r="B78" s="326">
        <v>40325</v>
      </c>
      <c r="C78" s="308">
        <v>44025</v>
      </c>
      <c r="D78" s="333"/>
      <c r="E78" s="310">
        <v>30000000</v>
      </c>
      <c r="F78" s="334">
        <v>95500000</v>
      </c>
      <c r="G78" s="311">
        <v>0</v>
      </c>
      <c r="H78" s="338" t="s">
        <v>47</v>
      </c>
      <c r="I78" s="339" t="s">
        <v>47</v>
      </c>
      <c r="J78" s="311" t="s">
        <v>47</v>
      </c>
      <c r="K78" s="290">
        <v>86.28</v>
      </c>
      <c r="L78" s="200" t="s">
        <v>47</v>
      </c>
      <c r="M78" s="339" t="s">
        <v>47</v>
      </c>
      <c r="N78" s="200" t="s">
        <v>47</v>
      </c>
      <c r="O78" s="337">
        <v>0.05</v>
      </c>
      <c r="P78" s="313">
        <v>7.0400000000000004E-2</v>
      </c>
      <c r="Q78" s="325" t="s">
        <v>47</v>
      </c>
      <c r="R78" s="310">
        <v>0.18</v>
      </c>
    </row>
    <row r="79" spans="1:20" s="193" customFormat="1" ht="12.6" customHeight="1">
      <c r="A79" s="328" t="s">
        <v>146</v>
      </c>
      <c r="B79" s="326">
        <v>40359</v>
      </c>
      <c r="C79" s="308">
        <v>44025</v>
      </c>
      <c r="D79" s="333"/>
      <c r="E79" s="310">
        <v>45000000</v>
      </c>
      <c r="F79" s="334">
        <v>91100000</v>
      </c>
      <c r="G79" s="312">
        <v>45000000</v>
      </c>
      <c r="H79" s="340">
        <v>42533165.009999998</v>
      </c>
      <c r="I79" s="341">
        <v>3501834.99</v>
      </c>
      <c r="J79" s="312">
        <v>0</v>
      </c>
      <c r="K79" s="290">
        <v>91.14</v>
      </c>
      <c r="L79" s="312">
        <v>91.69</v>
      </c>
      <c r="M79" s="341">
        <v>93.56</v>
      </c>
      <c r="N79" s="312">
        <v>92.22</v>
      </c>
      <c r="O79" s="337">
        <v>0.05</v>
      </c>
      <c r="P79" s="313">
        <v>6.3E-2</v>
      </c>
      <c r="Q79" s="325">
        <v>6.1499999999999999E-2</v>
      </c>
      <c r="R79" s="310">
        <v>0.2</v>
      </c>
    </row>
    <row r="80" spans="1:20" s="193" customFormat="1" ht="12.6" customHeight="1">
      <c r="A80" s="331" t="s">
        <v>149</v>
      </c>
      <c r="B80" s="326">
        <v>40388</v>
      </c>
      <c r="C80" s="308">
        <v>44025</v>
      </c>
      <c r="D80" s="333"/>
      <c r="E80" s="310">
        <v>45000000</v>
      </c>
      <c r="F80" s="334">
        <v>114860000</v>
      </c>
      <c r="G80" s="312">
        <v>93110000</v>
      </c>
      <c r="H80" s="340">
        <v>86390328</v>
      </c>
      <c r="I80" s="341">
        <v>6924514</v>
      </c>
      <c r="J80" s="312">
        <v>0</v>
      </c>
      <c r="K80" s="290">
        <v>92.1</v>
      </c>
      <c r="L80" s="312">
        <v>91.18</v>
      </c>
      <c r="M80" s="341">
        <v>94.2</v>
      </c>
      <c r="N80" s="312">
        <v>92.56</v>
      </c>
      <c r="O80" s="337">
        <v>0.05</v>
      </c>
      <c r="P80" s="313">
        <v>6.1699999999999998E-2</v>
      </c>
      <c r="Q80" s="325">
        <v>6.0999999999999999E-2</v>
      </c>
      <c r="R80" s="310">
        <v>0.18</v>
      </c>
    </row>
    <row r="81" spans="1:18" s="193" customFormat="1" ht="12.6" customHeight="1">
      <c r="A81" s="342" t="s">
        <v>150</v>
      </c>
      <c r="B81" s="343">
        <v>40492</v>
      </c>
      <c r="C81" s="314">
        <v>44025</v>
      </c>
      <c r="D81" s="344"/>
      <c r="E81" s="317">
        <v>25000000</v>
      </c>
      <c r="F81" s="345">
        <v>162430000</v>
      </c>
      <c r="G81" s="346">
        <v>25000000</v>
      </c>
      <c r="H81" s="347">
        <v>24092814.969999999</v>
      </c>
      <c r="I81" s="348">
        <v>1317185.04</v>
      </c>
      <c r="J81" s="346">
        <v>0</v>
      </c>
      <c r="K81" s="349">
        <v>93.89</v>
      </c>
      <c r="L81" s="346">
        <v>94.53</v>
      </c>
      <c r="M81" s="348">
        <v>95.31</v>
      </c>
      <c r="N81" s="346">
        <v>94.73</v>
      </c>
      <c r="O81" s="330">
        <v>0.05</v>
      </c>
      <c r="P81" s="318">
        <v>5.9299999999999999E-2</v>
      </c>
      <c r="Q81" s="350">
        <v>5.8099999999999999E-2</v>
      </c>
      <c r="R81" s="317">
        <v>0.17</v>
      </c>
    </row>
    <row r="82" spans="1:18" ht="12.6" customHeight="1">
      <c r="A82" s="365" t="s">
        <v>55</v>
      </c>
      <c r="B82" s="118"/>
      <c r="C82" s="119">
        <v>44396</v>
      </c>
      <c r="D82" s="120">
        <v>3834</v>
      </c>
      <c r="E82" s="121">
        <f>+E83+E84+E85+E86+E87+E88+E89</f>
        <v>320000000</v>
      </c>
      <c r="F82" s="121">
        <f>+F83+F84+F85+F86+F87+F88+F89</f>
        <v>777335000</v>
      </c>
      <c r="G82" s="121">
        <f>+G83+G84+G85+G86+G87+G88+G89</f>
        <v>322900000</v>
      </c>
      <c r="H82" s="122"/>
      <c r="I82" s="123"/>
      <c r="J82" s="124"/>
      <c r="K82" s="122"/>
      <c r="L82" s="122"/>
      <c r="M82" s="122"/>
      <c r="N82" s="122"/>
      <c r="O82" s="125">
        <v>0.05</v>
      </c>
      <c r="P82" s="122"/>
      <c r="Q82" s="122"/>
      <c r="R82" s="126"/>
    </row>
    <row r="83" spans="1:18" s="193" customFormat="1" ht="12.6" customHeight="1">
      <c r="A83" s="307" t="s">
        <v>138</v>
      </c>
      <c r="B83" s="308">
        <v>40562</v>
      </c>
      <c r="C83" s="308">
        <v>44396</v>
      </c>
      <c r="D83" s="309"/>
      <c r="E83" s="310">
        <v>45000000</v>
      </c>
      <c r="F83" s="334">
        <v>154220000</v>
      </c>
      <c r="G83" s="310">
        <v>45000000</v>
      </c>
      <c r="H83" s="322">
        <v>43510425.009999998</v>
      </c>
      <c r="I83" s="291">
        <v>1489574.99</v>
      </c>
      <c r="J83" s="310">
        <v>0</v>
      </c>
      <c r="K83" s="290">
        <v>95.47</v>
      </c>
      <c r="L83" s="311">
        <v>96.52</v>
      </c>
      <c r="M83" s="290">
        <v>97.02</v>
      </c>
      <c r="N83" s="311">
        <v>96.69</v>
      </c>
      <c r="O83" s="337">
        <v>0.05</v>
      </c>
      <c r="P83" s="313">
        <v>5.6500000000000002E-2</v>
      </c>
      <c r="Q83" s="325">
        <v>5.4899999999999997E-2</v>
      </c>
      <c r="R83" s="310">
        <v>0.18</v>
      </c>
    </row>
    <row r="84" spans="1:18" s="193" customFormat="1" ht="12.6" customHeight="1">
      <c r="A84" s="307" t="s">
        <v>139</v>
      </c>
      <c r="B84" s="308">
        <v>40611</v>
      </c>
      <c r="C84" s="308">
        <v>44396</v>
      </c>
      <c r="D84" s="309"/>
      <c r="E84" s="310">
        <v>35000000</v>
      </c>
      <c r="F84" s="334">
        <v>123750000</v>
      </c>
      <c r="G84" s="310">
        <v>35000000</v>
      </c>
      <c r="H84" s="322">
        <v>34309869.979999997</v>
      </c>
      <c r="I84" s="291">
        <v>924630.02</v>
      </c>
      <c r="J84" s="310">
        <v>0</v>
      </c>
      <c r="K84" s="290">
        <v>96.13</v>
      </c>
      <c r="L84" s="311">
        <v>97.08</v>
      </c>
      <c r="M84" s="311">
        <v>97.61</v>
      </c>
      <c r="N84" s="311">
        <v>97.36</v>
      </c>
      <c r="O84" s="337">
        <v>0.05</v>
      </c>
      <c r="P84" s="313">
        <v>5.57E-2</v>
      </c>
      <c r="Q84" s="325">
        <v>5.3999999999999999E-2</v>
      </c>
      <c r="R84" s="310">
        <v>0.18</v>
      </c>
    </row>
    <row r="85" spans="1:18" s="193" customFormat="1" ht="12.6" customHeight="1">
      <c r="A85" s="307" t="s">
        <v>140</v>
      </c>
      <c r="B85" s="326">
        <v>40662</v>
      </c>
      <c r="C85" s="326">
        <v>44396</v>
      </c>
      <c r="D85" s="321"/>
      <c r="E85" s="310">
        <v>25000000</v>
      </c>
      <c r="F85" s="334">
        <v>70950000</v>
      </c>
      <c r="G85" s="310">
        <v>22900000</v>
      </c>
      <c r="H85" s="322">
        <v>22632355</v>
      </c>
      <c r="I85" s="291">
        <v>581375</v>
      </c>
      <c r="J85" s="310">
        <v>0</v>
      </c>
      <c r="K85" s="290">
        <v>96.77</v>
      </c>
      <c r="L85" s="327">
        <v>97.19</v>
      </c>
      <c r="M85" s="327">
        <v>97.8</v>
      </c>
      <c r="N85" s="311">
        <v>97.46</v>
      </c>
      <c r="O85" s="337">
        <v>0.05</v>
      </c>
      <c r="P85" s="313">
        <v>5.4899999999999997E-2</v>
      </c>
      <c r="Q85" s="325">
        <v>5.3900000000000003E-2</v>
      </c>
      <c r="R85" s="310">
        <v>0.19</v>
      </c>
    </row>
    <row r="86" spans="1:18" s="193" customFormat="1" ht="12.6" customHeight="1">
      <c r="A86" s="307" t="s">
        <v>141</v>
      </c>
      <c r="B86" s="308">
        <v>40716</v>
      </c>
      <c r="C86" s="308">
        <v>44396</v>
      </c>
      <c r="D86" s="309"/>
      <c r="E86" s="310">
        <v>50000000</v>
      </c>
      <c r="F86" s="332">
        <v>83950000</v>
      </c>
      <c r="G86" s="310">
        <v>50000000</v>
      </c>
      <c r="H86" s="310">
        <v>49698275</v>
      </c>
      <c r="I86" s="310">
        <v>1356725</v>
      </c>
      <c r="J86" s="310">
        <v>0</v>
      </c>
      <c r="K86" s="311">
        <v>96.75</v>
      </c>
      <c r="L86" s="311">
        <v>96.96</v>
      </c>
      <c r="M86" s="311">
        <v>97.82</v>
      </c>
      <c r="N86" s="311">
        <v>97.29</v>
      </c>
      <c r="O86" s="329">
        <v>0.05</v>
      </c>
      <c r="P86" s="313">
        <v>5.4899999999999997E-2</v>
      </c>
      <c r="Q86" s="313">
        <v>5.4199999999999998E-2</v>
      </c>
      <c r="R86" s="310">
        <v>0.22</v>
      </c>
    </row>
    <row r="87" spans="1:18" s="193" customFormat="1" ht="12.6" customHeight="1">
      <c r="A87" s="307" t="s">
        <v>142</v>
      </c>
      <c r="B87" s="308">
        <v>40765</v>
      </c>
      <c r="C87" s="308">
        <v>44396</v>
      </c>
      <c r="D87" s="309"/>
      <c r="E87" s="310">
        <v>50000000</v>
      </c>
      <c r="F87" s="332">
        <v>134800000</v>
      </c>
      <c r="G87" s="310">
        <v>50000000</v>
      </c>
      <c r="H87" s="310">
        <v>49195799.990000002</v>
      </c>
      <c r="I87" s="310">
        <v>954200</v>
      </c>
      <c r="J87" s="310">
        <v>0</v>
      </c>
      <c r="K87" s="311">
        <v>97.51</v>
      </c>
      <c r="L87" s="311">
        <v>97.92</v>
      </c>
      <c r="M87" s="311">
        <v>98.23</v>
      </c>
      <c r="N87" s="311">
        <v>98.09</v>
      </c>
      <c r="O87" s="329">
        <v>0.05</v>
      </c>
      <c r="P87" s="313">
        <v>5.3900000000000003E-2</v>
      </c>
      <c r="Q87" s="313">
        <v>5.3100000000000001E-2</v>
      </c>
      <c r="R87" s="310">
        <v>0.18</v>
      </c>
    </row>
    <row r="88" spans="1:18" s="193" customFormat="1" ht="12.6" customHeight="1">
      <c r="A88" s="328" t="s">
        <v>145</v>
      </c>
      <c r="B88" s="308">
        <v>40821</v>
      </c>
      <c r="C88" s="308">
        <v>44396</v>
      </c>
      <c r="D88" s="309"/>
      <c r="E88" s="310">
        <v>55000000</v>
      </c>
      <c r="F88" s="332">
        <v>105650000</v>
      </c>
      <c r="G88" s="310">
        <v>55000000</v>
      </c>
      <c r="H88" s="310">
        <v>54680400</v>
      </c>
      <c r="I88" s="310">
        <v>908100</v>
      </c>
      <c r="J88" s="310">
        <v>0</v>
      </c>
      <c r="K88" s="311">
        <v>97.66</v>
      </c>
      <c r="L88" s="311">
        <v>97.85</v>
      </c>
      <c r="M88" s="311">
        <v>99.71</v>
      </c>
      <c r="N88" s="311">
        <v>98.35</v>
      </c>
      <c r="O88" s="329">
        <v>0.05</v>
      </c>
      <c r="P88" s="313">
        <v>5.3800000000000001E-2</v>
      </c>
      <c r="Q88" s="313">
        <v>5.28E-2</v>
      </c>
      <c r="R88" s="310">
        <v>0.2</v>
      </c>
    </row>
    <row r="89" spans="1:18" s="193" customFormat="1" ht="12.6" customHeight="1">
      <c r="A89" s="328" t="s">
        <v>146</v>
      </c>
      <c r="B89" s="308">
        <v>40891</v>
      </c>
      <c r="C89" s="308">
        <v>44396</v>
      </c>
      <c r="D89" s="309"/>
      <c r="E89" s="310">
        <v>60000000</v>
      </c>
      <c r="F89" s="332">
        <v>104015000</v>
      </c>
      <c r="G89" s="310">
        <v>65000000</v>
      </c>
      <c r="H89" s="310">
        <v>65194151.009999998</v>
      </c>
      <c r="I89" s="310">
        <v>1118849</v>
      </c>
      <c r="J89" s="310">
        <v>0</v>
      </c>
      <c r="K89" s="311">
        <v>97.61</v>
      </c>
      <c r="L89" s="311">
        <v>97.61</v>
      </c>
      <c r="M89" s="311">
        <v>99.39</v>
      </c>
      <c r="N89" s="311">
        <v>98.28</v>
      </c>
      <c r="O89" s="329">
        <v>0.05</v>
      </c>
      <c r="P89" s="313">
        <v>5.3900000000000003E-2</v>
      </c>
      <c r="Q89" s="313">
        <v>5.2999999999999999E-2</v>
      </c>
      <c r="R89" s="310">
        <v>0.22</v>
      </c>
    </row>
    <row r="90" spans="1:18" ht="12.75" customHeight="1">
      <c r="A90" s="363" t="s">
        <v>56</v>
      </c>
      <c r="B90" s="127"/>
      <c r="C90" s="128">
        <v>44753</v>
      </c>
      <c r="D90" s="28">
        <v>3834</v>
      </c>
      <c r="E90" s="129">
        <f>E91+E92+E93+E94+E95+E96</f>
        <v>305000000</v>
      </c>
      <c r="F90" s="129">
        <f>F91+F92+F93+F94+F95+F96</f>
        <v>993475000</v>
      </c>
      <c r="G90" s="129">
        <f>G91+G92+G93+G94+G95+G96</f>
        <v>305000000</v>
      </c>
      <c r="H90" s="130"/>
      <c r="I90" s="115"/>
      <c r="J90" s="131"/>
      <c r="K90" s="114"/>
      <c r="L90" s="114"/>
      <c r="M90" s="114"/>
      <c r="N90" s="114"/>
      <c r="O90" s="132">
        <v>0.05</v>
      </c>
      <c r="P90" s="114"/>
      <c r="Q90" s="114"/>
      <c r="R90" s="114"/>
    </row>
    <row r="91" spans="1:18" s="193" customFormat="1" ht="12.6" customHeight="1">
      <c r="A91" s="307" t="s">
        <v>138</v>
      </c>
      <c r="B91" s="308">
        <v>40919</v>
      </c>
      <c r="C91" s="308">
        <v>44753</v>
      </c>
      <c r="D91" s="309"/>
      <c r="E91" s="310">
        <v>50000000</v>
      </c>
      <c r="F91" s="310">
        <v>136340000</v>
      </c>
      <c r="G91" s="310">
        <v>50000000</v>
      </c>
      <c r="H91" s="351">
        <v>48865160.009999998</v>
      </c>
      <c r="I91" s="351">
        <v>1134839.99</v>
      </c>
      <c r="J91" s="352">
        <v>0</v>
      </c>
      <c r="K91" s="353">
        <v>97.05</v>
      </c>
      <c r="L91" s="353">
        <v>97.45</v>
      </c>
      <c r="M91" s="353">
        <v>98.84</v>
      </c>
      <c r="N91" s="353">
        <v>97.73</v>
      </c>
      <c r="O91" s="329">
        <v>0.05</v>
      </c>
      <c r="P91" s="354">
        <v>5.4399999999999997E-2</v>
      </c>
      <c r="Q91" s="354">
        <v>5.3499999999999999E-2</v>
      </c>
      <c r="R91" s="353">
        <v>0.22</v>
      </c>
    </row>
    <row r="92" spans="1:18" s="193" customFormat="1" ht="12.6" customHeight="1">
      <c r="A92" s="307" t="s">
        <v>139</v>
      </c>
      <c r="B92" s="308">
        <v>40982</v>
      </c>
      <c r="C92" s="308">
        <v>44753</v>
      </c>
      <c r="D92" s="309"/>
      <c r="E92" s="310">
        <v>55000000</v>
      </c>
      <c r="F92" s="310">
        <v>159590000</v>
      </c>
      <c r="G92" s="310">
        <v>55000000</v>
      </c>
      <c r="H92" s="351">
        <v>55968530.009999998</v>
      </c>
      <c r="I92" s="310">
        <v>0</v>
      </c>
      <c r="J92" s="355">
        <v>495530.02</v>
      </c>
      <c r="K92" s="353">
        <v>100.27</v>
      </c>
      <c r="L92" s="353">
        <v>100.72</v>
      </c>
      <c r="M92" s="353">
        <v>101.34</v>
      </c>
      <c r="N92" s="353">
        <v>100.9</v>
      </c>
      <c r="O92" s="329">
        <v>0.05</v>
      </c>
      <c r="P92" s="354">
        <v>5.0299999999999997E-2</v>
      </c>
      <c r="Q92" s="354">
        <v>4.9500000000000002E-2</v>
      </c>
      <c r="R92" s="353">
        <v>0.15</v>
      </c>
    </row>
    <row r="93" spans="1:18" s="193" customFormat="1" ht="12.6" customHeight="1">
      <c r="A93" s="307" t="s">
        <v>140</v>
      </c>
      <c r="B93" s="308">
        <v>41108</v>
      </c>
      <c r="C93" s="308">
        <v>44753</v>
      </c>
      <c r="D93" s="309"/>
      <c r="E93" s="310">
        <v>40000000</v>
      </c>
      <c r="F93" s="310">
        <v>196350000</v>
      </c>
      <c r="G93" s="310">
        <v>40000000</v>
      </c>
      <c r="H93" s="351">
        <v>41067699.990000002</v>
      </c>
      <c r="I93" s="310">
        <v>0</v>
      </c>
      <c r="J93" s="355">
        <v>1027699.99</v>
      </c>
      <c r="K93" s="353">
        <v>101.57</v>
      </c>
      <c r="L93" s="353">
        <v>102.39</v>
      </c>
      <c r="M93" s="353">
        <v>102.77</v>
      </c>
      <c r="N93" s="353">
        <v>102.57</v>
      </c>
      <c r="O93" s="329">
        <v>0.05</v>
      </c>
      <c r="P93" s="354">
        <v>4.8599999999999997E-2</v>
      </c>
      <c r="Q93" s="354">
        <v>4.7300000000000002E-2</v>
      </c>
      <c r="R93" s="353">
        <v>0.16</v>
      </c>
    </row>
    <row r="94" spans="1:18" s="193" customFormat="1" ht="12.6" customHeight="1">
      <c r="A94" s="307" t="s">
        <v>141</v>
      </c>
      <c r="B94" s="308">
        <v>41136</v>
      </c>
      <c r="C94" s="308">
        <v>44753</v>
      </c>
      <c r="D94" s="309"/>
      <c r="E94" s="310">
        <v>50000000</v>
      </c>
      <c r="F94" s="310">
        <v>273650000</v>
      </c>
      <c r="G94" s="310">
        <v>50000000</v>
      </c>
      <c r="H94" s="351">
        <v>53974500</v>
      </c>
      <c r="I94" s="310">
        <v>0</v>
      </c>
      <c r="J94" s="355">
        <v>3734499.99</v>
      </c>
      <c r="K94" s="353">
        <v>106.17</v>
      </c>
      <c r="L94" s="353">
        <v>107.19</v>
      </c>
      <c r="M94" s="353">
        <v>107.69</v>
      </c>
      <c r="N94" s="353">
        <v>107.47</v>
      </c>
      <c r="O94" s="329">
        <v>0.05</v>
      </c>
      <c r="P94" s="354">
        <v>4.2700000000000002E-2</v>
      </c>
      <c r="Q94" s="354">
        <v>4.1200000000000001E-2</v>
      </c>
      <c r="R94" s="353">
        <v>0.08</v>
      </c>
    </row>
    <row r="95" spans="1:18" s="193" customFormat="1" ht="12.6" customHeight="1">
      <c r="A95" s="307" t="s">
        <v>142</v>
      </c>
      <c r="B95" s="308">
        <v>41178</v>
      </c>
      <c r="C95" s="308">
        <v>44753</v>
      </c>
      <c r="D95" s="309"/>
      <c r="E95" s="310">
        <v>55000000</v>
      </c>
      <c r="F95" s="310">
        <v>153195000</v>
      </c>
      <c r="G95" s="310">
        <v>55000000</v>
      </c>
      <c r="H95" s="351">
        <v>62457425.030000001</v>
      </c>
      <c r="I95" s="310">
        <v>0</v>
      </c>
      <c r="J95" s="355">
        <v>6879925.0199999996</v>
      </c>
      <c r="K95" s="353">
        <v>111.82</v>
      </c>
      <c r="L95" s="353">
        <v>112.25</v>
      </c>
      <c r="M95" s="353">
        <v>114.21</v>
      </c>
      <c r="N95" s="353">
        <v>112.51</v>
      </c>
      <c r="O95" s="329">
        <v>0.05</v>
      </c>
      <c r="P95" s="354">
        <v>3.5900000000000001E-2</v>
      </c>
      <c r="Q95" s="354">
        <v>3.5099999999999999E-2</v>
      </c>
      <c r="R95" s="353">
        <v>0.04</v>
      </c>
    </row>
    <row r="96" spans="1:18" s="193" customFormat="1" ht="12.6" customHeight="1">
      <c r="A96" s="328" t="s">
        <v>145</v>
      </c>
      <c r="B96" s="308">
        <v>41241</v>
      </c>
      <c r="C96" s="308">
        <v>44753</v>
      </c>
      <c r="D96" s="315"/>
      <c r="E96" s="310">
        <v>55000000</v>
      </c>
      <c r="F96" s="317">
        <v>74350000</v>
      </c>
      <c r="G96" s="310">
        <v>55000000</v>
      </c>
      <c r="H96" s="356">
        <v>63141915</v>
      </c>
      <c r="I96" s="317">
        <v>0</v>
      </c>
      <c r="J96" s="357">
        <v>7085915</v>
      </c>
      <c r="K96" s="358">
        <v>112.6</v>
      </c>
      <c r="L96" s="358">
        <v>112.18</v>
      </c>
      <c r="M96" s="358">
        <v>113.73</v>
      </c>
      <c r="N96" s="358">
        <v>112.88</v>
      </c>
      <c r="O96" s="329">
        <v>0.05</v>
      </c>
      <c r="P96" s="359">
        <v>3.4799999999999998E-2</v>
      </c>
      <c r="Q96" s="359">
        <v>3.4500000000000003E-2</v>
      </c>
      <c r="R96" s="358">
        <v>0.04</v>
      </c>
    </row>
    <row r="97" spans="1:18" ht="12.6" customHeight="1">
      <c r="A97" s="363" t="s">
        <v>57</v>
      </c>
      <c r="B97" s="127"/>
      <c r="C97" s="128">
        <v>45116</v>
      </c>
      <c r="D97" s="28">
        <v>3833</v>
      </c>
      <c r="E97" s="129">
        <f>E98+E99+E100+E101+E102+E103+E104+E105</f>
        <v>400000000</v>
      </c>
      <c r="F97" s="129">
        <f>F98+F99+F100+F101+F102+F103+F104+F105</f>
        <v>822729400</v>
      </c>
      <c r="G97" s="129">
        <f>G98+G99+G100+G101+G102+G103+G104+G105</f>
        <v>350000000</v>
      </c>
      <c r="H97" s="130"/>
      <c r="I97" s="115"/>
      <c r="J97" s="131"/>
      <c r="K97" s="135"/>
      <c r="L97" s="135"/>
      <c r="M97" s="135"/>
      <c r="N97" s="135"/>
      <c r="O97" s="132">
        <v>0.04</v>
      </c>
      <c r="P97" s="114"/>
      <c r="Q97" s="114"/>
      <c r="R97" s="135"/>
    </row>
    <row r="98" spans="1:18" s="193" customFormat="1" ht="12.6" customHeight="1">
      <c r="A98" s="307" t="s">
        <v>138</v>
      </c>
      <c r="B98" s="308">
        <v>41283</v>
      </c>
      <c r="C98" s="308">
        <v>45116</v>
      </c>
      <c r="D98" s="309"/>
      <c r="E98" s="310">
        <v>50000000</v>
      </c>
      <c r="F98" s="310">
        <v>177139000</v>
      </c>
      <c r="G98" s="310">
        <v>50000000</v>
      </c>
      <c r="H98" s="351">
        <v>52620402.200000003</v>
      </c>
      <c r="I98" s="310">
        <v>0</v>
      </c>
      <c r="J98" s="355">
        <v>2620402.2000000002</v>
      </c>
      <c r="K98" s="353">
        <v>104.45</v>
      </c>
      <c r="L98" s="353">
        <v>105.08</v>
      </c>
      <c r="M98" s="353">
        <v>105.71</v>
      </c>
      <c r="N98" s="353">
        <v>105.24</v>
      </c>
      <c r="O98" s="329">
        <v>0.04</v>
      </c>
      <c r="P98" s="354">
        <v>3.5200000000000002E-2</v>
      </c>
      <c r="Q98" s="354">
        <v>3.4299999999999997E-2</v>
      </c>
      <c r="R98" s="353">
        <v>0.03</v>
      </c>
    </row>
    <row r="99" spans="1:18" s="193" customFormat="1" ht="12.6" customHeight="1">
      <c r="A99" s="307" t="s">
        <v>139</v>
      </c>
      <c r="B99" s="308">
        <v>41311</v>
      </c>
      <c r="C99" s="308">
        <v>45116</v>
      </c>
      <c r="D99" s="309"/>
      <c r="E99" s="310">
        <v>50000000</v>
      </c>
      <c r="F99" s="310">
        <v>105660200</v>
      </c>
      <c r="G99" s="310">
        <v>50000000</v>
      </c>
      <c r="H99" s="351">
        <v>53525310</v>
      </c>
      <c r="I99" s="310">
        <v>0</v>
      </c>
      <c r="J99" s="355">
        <v>3370310</v>
      </c>
      <c r="K99" s="353">
        <v>106.03</v>
      </c>
      <c r="L99" s="353">
        <v>106.4</v>
      </c>
      <c r="M99" s="353">
        <v>107.18</v>
      </c>
      <c r="N99" s="353">
        <v>106.74</v>
      </c>
      <c r="O99" s="329">
        <v>0.04</v>
      </c>
      <c r="P99" s="354">
        <v>3.3399999999999999E-2</v>
      </c>
      <c r="Q99" s="354">
        <v>3.2599999999999997E-2</v>
      </c>
      <c r="R99" s="353">
        <v>0.01</v>
      </c>
    </row>
    <row r="100" spans="1:18" s="193" customFormat="1" ht="12.6" customHeight="1">
      <c r="A100" s="307" t="s">
        <v>140</v>
      </c>
      <c r="B100" s="308">
        <v>41346</v>
      </c>
      <c r="C100" s="308">
        <v>45116</v>
      </c>
      <c r="D100" s="309"/>
      <c r="E100" s="310">
        <v>50000000</v>
      </c>
      <c r="F100" s="310">
        <v>100550200</v>
      </c>
      <c r="G100" s="310">
        <v>50000000</v>
      </c>
      <c r="H100" s="351">
        <v>52065859.68</v>
      </c>
      <c r="I100" s="310">
        <v>0</v>
      </c>
      <c r="J100" s="355">
        <v>1720859.68</v>
      </c>
      <c r="K100" s="353">
        <v>102.65</v>
      </c>
      <c r="L100" s="353">
        <v>102.81</v>
      </c>
      <c r="M100" s="353">
        <v>104.3</v>
      </c>
      <c r="N100" s="353">
        <v>103.44</v>
      </c>
      <c r="O100" s="329">
        <v>0.04</v>
      </c>
      <c r="P100" s="354">
        <v>3.7199999999999997E-2</v>
      </c>
      <c r="Q100" s="354">
        <v>3.6299999999999999E-2</v>
      </c>
      <c r="R100" s="353">
        <v>0.01</v>
      </c>
    </row>
    <row r="101" spans="1:18" s="193" customFormat="1" ht="12.6" customHeight="1">
      <c r="A101" s="307" t="s">
        <v>141</v>
      </c>
      <c r="B101" s="308">
        <v>41423</v>
      </c>
      <c r="C101" s="308">
        <v>45116</v>
      </c>
      <c r="D101" s="309"/>
      <c r="E101" s="310">
        <v>50000000</v>
      </c>
      <c r="F101" s="310">
        <v>99840000</v>
      </c>
      <c r="G101" s="310">
        <v>50000000</v>
      </c>
      <c r="H101" s="351">
        <v>53288864</v>
      </c>
      <c r="I101" s="310">
        <v>0</v>
      </c>
      <c r="J101" s="355">
        <v>2523864</v>
      </c>
      <c r="K101" s="353">
        <v>104.17</v>
      </c>
      <c r="L101" s="353">
        <v>104.49</v>
      </c>
      <c r="M101" s="353">
        <v>106.41</v>
      </c>
      <c r="N101" s="353">
        <v>105.05</v>
      </c>
      <c r="O101" s="329">
        <v>0.04</v>
      </c>
      <c r="P101" s="354">
        <v>3.5400000000000001E-2</v>
      </c>
      <c r="Q101" s="354">
        <v>3.4299999999999997E-2</v>
      </c>
      <c r="R101" s="353">
        <v>0.02</v>
      </c>
    </row>
    <row r="102" spans="1:18" s="193" customFormat="1" ht="15.75" customHeight="1">
      <c r="A102" s="307" t="s">
        <v>153</v>
      </c>
      <c r="B102" s="308">
        <v>41479</v>
      </c>
      <c r="C102" s="308">
        <v>45116</v>
      </c>
      <c r="D102" s="309"/>
      <c r="E102" s="310">
        <v>50000000</v>
      </c>
      <c r="F102" s="310">
        <v>58400000</v>
      </c>
      <c r="G102" s="310">
        <v>0</v>
      </c>
      <c r="H102" s="338" t="s">
        <v>47</v>
      </c>
      <c r="I102" s="339" t="s">
        <v>47</v>
      </c>
      <c r="J102" s="201" t="s">
        <v>47</v>
      </c>
      <c r="K102" s="353">
        <v>100.22</v>
      </c>
      <c r="L102" s="200" t="s">
        <v>47</v>
      </c>
      <c r="M102" s="339" t="s">
        <v>47</v>
      </c>
      <c r="N102" s="200" t="s">
        <v>47</v>
      </c>
      <c r="O102" s="329">
        <v>0.04</v>
      </c>
      <c r="P102" s="354">
        <v>4.0099999999999997E-2</v>
      </c>
      <c r="Q102" s="325" t="s">
        <v>47</v>
      </c>
      <c r="R102" s="353">
        <v>0.02</v>
      </c>
    </row>
    <row r="103" spans="1:18" s="193" customFormat="1" ht="15.75" customHeight="1">
      <c r="A103" s="328" t="s">
        <v>145</v>
      </c>
      <c r="B103" s="308">
        <v>41556</v>
      </c>
      <c r="C103" s="308">
        <v>45116</v>
      </c>
      <c r="D103" s="309"/>
      <c r="E103" s="310">
        <v>50000000</v>
      </c>
      <c r="F103" s="310">
        <v>114350000</v>
      </c>
      <c r="G103" s="310">
        <v>50000000</v>
      </c>
      <c r="H103" s="311">
        <v>51505289.990000002</v>
      </c>
      <c r="I103" s="311">
        <v>0</v>
      </c>
      <c r="J103" s="311">
        <v>1000289.99</v>
      </c>
      <c r="K103" s="353">
        <v>101.36</v>
      </c>
      <c r="L103" s="311">
        <v>101.78</v>
      </c>
      <c r="M103" s="311">
        <v>102.44</v>
      </c>
      <c r="N103" s="311">
        <v>102</v>
      </c>
      <c r="O103" s="329">
        <v>0.04</v>
      </c>
      <c r="P103" s="354">
        <v>3.8699999999999998E-2</v>
      </c>
      <c r="Q103" s="313">
        <v>3.7900000000000003E-2</v>
      </c>
      <c r="R103" s="353">
        <v>0.03</v>
      </c>
    </row>
    <row r="104" spans="1:18" s="193" customFormat="1" ht="15.75" customHeight="1">
      <c r="A104" s="328" t="s">
        <v>146</v>
      </c>
      <c r="B104" s="308">
        <v>41598</v>
      </c>
      <c r="C104" s="308">
        <v>45116</v>
      </c>
      <c r="D104" s="309"/>
      <c r="E104" s="310">
        <v>50000000</v>
      </c>
      <c r="F104" s="310">
        <v>86400000</v>
      </c>
      <c r="G104" s="310">
        <v>50000000</v>
      </c>
      <c r="H104" s="311">
        <v>52691085</v>
      </c>
      <c r="I104" s="311">
        <v>0</v>
      </c>
      <c r="J104" s="311">
        <v>1956085</v>
      </c>
      <c r="K104" s="353">
        <v>103.47</v>
      </c>
      <c r="L104" s="311">
        <v>103.58</v>
      </c>
      <c r="M104" s="311">
        <v>104.39</v>
      </c>
      <c r="N104" s="311">
        <v>103.91</v>
      </c>
      <c r="O104" s="329">
        <v>0.04</v>
      </c>
      <c r="P104" s="354">
        <v>3.5999999999999997E-2</v>
      </c>
      <c r="Q104" s="313">
        <v>3.5499999999999997E-2</v>
      </c>
      <c r="R104" s="353">
        <v>0.02</v>
      </c>
    </row>
    <row r="105" spans="1:18" s="193" customFormat="1" ht="15.75" customHeight="1">
      <c r="A105" s="331" t="s">
        <v>149</v>
      </c>
      <c r="B105" s="308">
        <v>41626</v>
      </c>
      <c r="C105" s="308">
        <v>45116</v>
      </c>
      <c r="D105" s="309"/>
      <c r="E105" s="310">
        <v>50000000</v>
      </c>
      <c r="F105" s="310">
        <v>80390000</v>
      </c>
      <c r="G105" s="310">
        <v>50000000</v>
      </c>
      <c r="H105" s="311">
        <v>52780076</v>
      </c>
      <c r="I105" s="311">
        <v>0</v>
      </c>
      <c r="J105" s="311">
        <v>1890076</v>
      </c>
      <c r="K105" s="353">
        <v>103.5</v>
      </c>
      <c r="L105" s="311">
        <v>103.62</v>
      </c>
      <c r="M105" s="311">
        <v>104.11</v>
      </c>
      <c r="N105" s="311">
        <v>103.78</v>
      </c>
      <c r="O105" s="329">
        <v>0.04</v>
      </c>
      <c r="P105" s="354">
        <v>3.5900000000000001E-2</v>
      </c>
      <c r="Q105" s="313">
        <v>3.56E-2</v>
      </c>
      <c r="R105" s="353">
        <v>0.02</v>
      </c>
    </row>
    <row r="106" spans="1:18" ht="15.75" customHeight="1">
      <c r="A106" s="363" t="s">
        <v>58</v>
      </c>
      <c r="B106" s="27"/>
      <c r="C106" s="27">
        <v>45488</v>
      </c>
      <c r="D106" s="103">
        <v>3834</v>
      </c>
      <c r="E106" s="29">
        <f>E107+E108+E109+E112+E110+E111+E113</f>
        <v>380000000</v>
      </c>
      <c r="F106" s="29">
        <f>F107+F108+F109+F112+F110+F111+F113</f>
        <v>902040000</v>
      </c>
      <c r="G106" s="29">
        <f>G107+G108+G109+G112+G110+G111+G113</f>
        <v>380000000</v>
      </c>
      <c r="H106" s="32"/>
      <c r="I106" s="32"/>
      <c r="J106" s="32"/>
      <c r="K106" s="135"/>
      <c r="L106" s="136"/>
      <c r="M106" s="136"/>
      <c r="N106" s="136"/>
      <c r="O106" s="132">
        <v>0.04</v>
      </c>
      <c r="P106" s="137"/>
      <c r="Q106" s="34"/>
      <c r="R106" s="135"/>
    </row>
    <row r="107" spans="1:18" s="193" customFormat="1" ht="15.75" customHeight="1">
      <c r="A107" s="307" t="s">
        <v>138</v>
      </c>
      <c r="B107" s="308">
        <v>41654</v>
      </c>
      <c r="C107" s="308">
        <v>45488</v>
      </c>
      <c r="D107" s="309"/>
      <c r="E107" s="310">
        <v>50000000</v>
      </c>
      <c r="F107" s="310">
        <v>94720000</v>
      </c>
      <c r="G107" s="310">
        <v>50000000</v>
      </c>
      <c r="H107" s="311">
        <v>51280776</v>
      </c>
      <c r="I107" s="311">
        <v>0</v>
      </c>
      <c r="J107" s="311">
        <v>1280776</v>
      </c>
      <c r="K107" s="353">
        <v>102.03</v>
      </c>
      <c r="L107" s="311">
        <v>102.31</v>
      </c>
      <c r="M107" s="311">
        <v>103.03</v>
      </c>
      <c r="N107" s="311">
        <v>102.56</v>
      </c>
      <c r="O107" s="329">
        <v>0.04</v>
      </c>
      <c r="P107" s="354">
        <v>3.8100000000000002E-2</v>
      </c>
      <c r="Q107" s="313">
        <v>3.7400000000000003E-2</v>
      </c>
      <c r="R107" s="353">
        <v>0.02</v>
      </c>
    </row>
    <row r="108" spans="1:18" s="193" customFormat="1" ht="15.75" customHeight="1">
      <c r="A108" s="307" t="s">
        <v>139</v>
      </c>
      <c r="B108" s="308">
        <v>41710</v>
      </c>
      <c r="C108" s="308">
        <v>45488</v>
      </c>
      <c r="D108" s="309"/>
      <c r="E108" s="310">
        <v>50000000</v>
      </c>
      <c r="F108" s="310">
        <v>180170000</v>
      </c>
      <c r="G108" s="310">
        <v>50000000</v>
      </c>
      <c r="H108" s="311">
        <v>52414234.979999997</v>
      </c>
      <c r="I108" s="311">
        <v>0</v>
      </c>
      <c r="J108" s="311">
        <v>2109234.9700000002</v>
      </c>
      <c r="K108" s="353">
        <v>103.72</v>
      </c>
      <c r="L108" s="311">
        <v>104.04</v>
      </c>
      <c r="M108" s="311">
        <v>104.46</v>
      </c>
      <c r="N108" s="311">
        <v>104.22</v>
      </c>
      <c r="O108" s="329">
        <v>0.04</v>
      </c>
      <c r="P108" s="354">
        <v>3.5999999999999997E-2</v>
      </c>
      <c r="Q108" s="313">
        <v>3.5499999999999997E-2</v>
      </c>
      <c r="R108" s="353">
        <v>0.04</v>
      </c>
    </row>
    <row r="109" spans="1:18" s="193" customFormat="1" ht="15.75" customHeight="1">
      <c r="A109" s="307" t="s">
        <v>140</v>
      </c>
      <c r="B109" s="308">
        <v>41773</v>
      </c>
      <c r="C109" s="308">
        <v>45488</v>
      </c>
      <c r="D109" s="309"/>
      <c r="E109" s="310">
        <v>50000000</v>
      </c>
      <c r="F109" s="310">
        <v>190865000</v>
      </c>
      <c r="G109" s="310">
        <v>50000000</v>
      </c>
      <c r="H109" s="311">
        <v>54396232.530000001</v>
      </c>
      <c r="I109" s="311">
        <v>0</v>
      </c>
      <c r="J109" s="311">
        <v>3746232.5</v>
      </c>
      <c r="K109" s="353">
        <v>107.04</v>
      </c>
      <c r="L109" s="311">
        <v>107.35</v>
      </c>
      <c r="M109" s="311">
        <v>107.98</v>
      </c>
      <c r="N109" s="311">
        <v>107.49</v>
      </c>
      <c r="O109" s="329">
        <v>0.04</v>
      </c>
      <c r="P109" s="354">
        <v>3.2199999999999999E-2</v>
      </c>
      <c r="Q109" s="313">
        <v>3.1600000000000003E-2</v>
      </c>
      <c r="R109" s="353">
        <v>0.05</v>
      </c>
    </row>
    <row r="110" spans="1:18" s="193" customFormat="1" ht="15.75" customHeight="1">
      <c r="A110" s="307" t="s">
        <v>141</v>
      </c>
      <c r="B110" s="308">
        <v>41899</v>
      </c>
      <c r="C110" s="308">
        <v>45488</v>
      </c>
      <c r="D110" s="309"/>
      <c r="E110" s="310">
        <v>60000000</v>
      </c>
      <c r="F110" s="310">
        <v>115750000</v>
      </c>
      <c r="G110" s="310">
        <v>60000000</v>
      </c>
      <c r="H110" s="311">
        <v>65026385</v>
      </c>
      <c r="I110" s="311">
        <v>0</v>
      </c>
      <c r="J110" s="311">
        <v>4606385</v>
      </c>
      <c r="K110" s="353">
        <v>107.22</v>
      </c>
      <c r="L110" s="311">
        <v>107.35</v>
      </c>
      <c r="M110" s="311">
        <v>108.28</v>
      </c>
      <c r="N110" s="311">
        <v>107.68</v>
      </c>
      <c r="O110" s="329">
        <v>0.04</v>
      </c>
      <c r="P110" s="354">
        <v>3.1699999999999999E-2</v>
      </c>
      <c r="Q110" s="313">
        <v>3.1199999999999999E-2</v>
      </c>
      <c r="R110" s="353">
        <v>0.04</v>
      </c>
    </row>
    <row r="111" spans="1:18" s="193" customFormat="1" ht="15.75" customHeight="1">
      <c r="A111" s="307" t="s">
        <v>142</v>
      </c>
      <c r="B111" s="308">
        <v>41934</v>
      </c>
      <c r="C111" s="308">
        <v>45488</v>
      </c>
      <c r="D111" s="309"/>
      <c r="E111" s="310">
        <v>55000000</v>
      </c>
      <c r="F111" s="310">
        <v>78400000</v>
      </c>
      <c r="G111" s="310">
        <v>55000000</v>
      </c>
      <c r="H111" s="311">
        <v>58003640</v>
      </c>
      <c r="I111" s="311">
        <v>0</v>
      </c>
      <c r="J111" s="311">
        <v>2409640</v>
      </c>
      <c r="K111" s="353">
        <v>103.82</v>
      </c>
      <c r="L111" s="311">
        <v>103.55</v>
      </c>
      <c r="M111" s="311">
        <v>105.78</v>
      </c>
      <c r="N111" s="311">
        <v>104.38</v>
      </c>
      <c r="O111" s="329">
        <v>0.04</v>
      </c>
      <c r="P111" s="354">
        <v>3.5700000000000003E-2</v>
      </c>
      <c r="Q111" s="313">
        <v>3.5000000000000003E-2</v>
      </c>
      <c r="R111" s="353">
        <v>0.03</v>
      </c>
    </row>
    <row r="112" spans="1:18" s="193" customFormat="1" ht="15.75" customHeight="1">
      <c r="A112" s="328" t="s">
        <v>145</v>
      </c>
      <c r="B112" s="308">
        <v>41962</v>
      </c>
      <c r="C112" s="308">
        <v>45488</v>
      </c>
      <c r="D112" s="309"/>
      <c r="E112" s="310">
        <v>60000000</v>
      </c>
      <c r="F112" s="310">
        <v>139615000</v>
      </c>
      <c r="G112" s="310">
        <v>60000000</v>
      </c>
      <c r="H112" s="311">
        <v>62861909</v>
      </c>
      <c r="I112" s="311">
        <v>0</v>
      </c>
      <c r="J112" s="311">
        <v>2027909</v>
      </c>
      <c r="K112" s="353">
        <v>102.85</v>
      </c>
      <c r="L112" s="311">
        <v>103.1</v>
      </c>
      <c r="M112" s="311">
        <v>103.81</v>
      </c>
      <c r="N112" s="311">
        <v>103.38</v>
      </c>
      <c r="O112" s="329">
        <v>0.04</v>
      </c>
      <c r="P112" s="354">
        <v>3.6900000000000002E-2</v>
      </c>
      <c r="Q112" s="313">
        <v>3.6200000000000003E-2</v>
      </c>
      <c r="R112" s="353">
        <v>0.02</v>
      </c>
    </row>
    <row r="113" spans="1:18" s="193" customFormat="1" ht="15.75" customHeight="1">
      <c r="A113" s="328" t="s">
        <v>146</v>
      </c>
      <c r="B113" s="314">
        <v>41983</v>
      </c>
      <c r="C113" s="308">
        <v>45488</v>
      </c>
      <c r="D113" s="315"/>
      <c r="E113" s="317">
        <v>55000000</v>
      </c>
      <c r="F113" s="317">
        <v>102520000</v>
      </c>
      <c r="G113" s="317">
        <v>55000000</v>
      </c>
      <c r="H113" s="316">
        <v>61033950.009999998</v>
      </c>
      <c r="I113" s="316">
        <v>0</v>
      </c>
      <c r="J113" s="316">
        <v>5142950</v>
      </c>
      <c r="K113" s="358">
        <v>108.48</v>
      </c>
      <c r="L113" s="316">
        <v>109.22</v>
      </c>
      <c r="M113" s="316">
        <v>109.61</v>
      </c>
      <c r="N113" s="316">
        <v>109.35</v>
      </c>
      <c r="O113" s="329">
        <v>0.04</v>
      </c>
      <c r="P113" s="359">
        <v>0.03</v>
      </c>
      <c r="Q113" s="318">
        <v>2.9000000000000001E-2</v>
      </c>
      <c r="R113" s="358">
        <v>0.02</v>
      </c>
    </row>
    <row r="114" spans="1:18" ht="15.75" customHeight="1">
      <c r="A114" s="363" t="s">
        <v>59</v>
      </c>
      <c r="B114" s="27"/>
      <c r="C114" s="27">
        <v>45852</v>
      </c>
      <c r="D114" s="103">
        <v>3834</v>
      </c>
      <c r="E114" s="29">
        <f>E115</f>
        <v>50000000</v>
      </c>
      <c r="F114" s="29">
        <f>F115</f>
        <v>181030000</v>
      </c>
      <c r="G114" s="29">
        <f>G115</f>
        <v>50000000</v>
      </c>
      <c r="H114" s="32"/>
      <c r="I114" s="32"/>
      <c r="J114" s="32"/>
      <c r="K114" s="135"/>
      <c r="L114" s="136"/>
      <c r="M114" s="136"/>
      <c r="N114" s="136"/>
      <c r="O114" s="132">
        <v>3.1E-2</v>
      </c>
      <c r="P114" s="137"/>
      <c r="Q114" s="34"/>
      <c r="R114" s="135"/>
    </row>
    <row r="115" spans="1:18" ht="15.75" customHeight="1">
      <c r="A115" s="36" t="s">
        <v>138</v>
      </c>
      <c r="B115" s="37">
        <v>42018</v>
      </c>
      <c r="C115" s="37">
        <v>45852</v>
      </c>
      <c r="D115" s="38"/>
      <c r="E115" s="39">
        <v>50000000</v>
      </c>
      <c r="F115" s="39">
        <v>181030000</v>
      </c>
      <c r="G115" s="39">
        <v>50000000</v>
      </c>
      <c r="H115" s="40">
        <v>50121100</v>
      </c>
      <c r="I115" s="40">
        <v>0</v>
      </c>
      <c r="J115" s="40">
        <v>121100</v>
      </c>
      <c r="K115" s="133">
        <v>99.57</v>
      </c>
      <c r="L115" s="40">
        <v>100.12</v>
      </c>
      <c r="M115" s="40">
        <v>100.54</v>
      </c>
      <c r="N115" s="40">
        <v>100.24</v>
      </c>
      <c r="O115" s="78">
        <v>3.1E-2</v>
      </c>
      <c r="P115" s="134">
        <v>3.1699999999999999E-2</v>
      </c>
      <c r="Q115" s="42">
        <v>3.09E-2</v>
      </c>
      <c r="R115" s="133">
        <v>0.01</v>
      </c>
    </row>
    <row r="116" spans="1:18" ht="15.75" customHeight="1">
      <c r="A116" s="363" t="s">
        <v>60</v>
      </c>
      <c r="B116" s="27"/>
      <c r="C116" s="27">
        <v>46230</v>
      </c>
      <c r="D116" s="103">
        <v>3834</v>
      </c>
      <c r="E116" s="29">
        <f>E117+E118</f>
        <v>300000000</v>
      </c>
      <c r="F116" s="29">
        <f>F117+F118</f>
        <v>458300000</v>
      </c>
      <c r="G116" s="29">
        <f>G117+G118</f>
        <v>300000000</v>
      </c>
      <c r="H116" s="32"/>
      <c r="I116" s="32"/>
      <c r="J116" s="32"/>
      <c r="K116" s="135"/>
      <c r="L116" s="136"/>
      <c r="M116" s="136"/>
      <c r="N116" s="136"/>
      <c r="O116" s="132">
        <v>2.2499999999999999E-2</v>
      </c>
      <c r="P116" s="137"/>
      <c r="Q116" s="34"/>
      <c r="R116" s="135"/>
    </row>
    <row r="117" spans="1:18" s="193" customFormat="1" ht="15.75" customHeight="1">
      <c r="A117" s="307" t="s">
        <v>138</v>
      </c>
      <c r="B117" s="308">
        <v>42396</v>
      </c>
      <c r="C117" s="308">
        <v>46230</v>
      </c>
      <c r="D117" s="309"/>
      <c r="E117" s="310">
        <v>200000000</v>
      </c>
      <c r="F117" s="310">
        <v>225200000</v>
      </c>
      <c r="G117" s="310">
        <v>200000000</v>
      </c>
      <c r="H117" s="311">
        <v>194187515.00999999</v>
      </c>
      <c r="I117" s="311">
        <v>5812484.9900000002</v>
      </c>
      <c r="J117" s="311">
        <v>0</v>
      </c>
      <c r="K117" s="353">
        <v>96.92</v>
      </c>
      <c r="L117" s="311">
        <v>95.47</v>
      </c>
      <c r="M117" s="311">
        <v>97.9</v>
      </c>
      <c r="N117" s="311">
        <v>97.09</v>
      </c>
      <c r="O117" s="329">
        <v>2.2499999999999999E-2</v>
      </c>
      <c r="P117" s="354">
        <v>2.5999999999999999E-2</v>
      </c>
      <c r="Q117" s="313">
        <v>2.58E-2</v>
      </c>
      <c r="R117" s="353">
        <v>0.01</v>
      </c>
    </row>
    <row r="118" spans="1:18" s="193" customFormat="1" ht="15.75" customHeight="1">
      <c r="A118" s="307" t="s">
        <v>139</v>
      </c>
      <c r="B118" s="308">
        <v>42508</v>
      </c>
      <c r="C118" s="308">
        <v>46230</v>
      </c>
      <c r="D118" s="360"/>
      <c r="E118" s="310">
        <v>100000000</v>
      </c>
      <c r="F118" s="310">
        <v>233100000</v>
      </c>
      <c r="G118" s="310">
        <v>100000000</v>
      </c>
      <c r="H118" s="311">
        <v>99371024.980000004</v>
      </c>
      <c r="I118" s="311">
        <v>1318975.01</v>
      </c>
      <c r="J118" s="311">
        <v>0</v>
      </c>
      <c r="K118" s="353">
        <v>97.81</v>
      </c>
      <c r="L118" s="311">
        <v>98.2</v>
      </c>
      <c r="M118" s="311">
        <v>99.3</v>
      </c>
      <c r="N118" s="311">
        <v>98.68</v>
      </c>
      <c r="O118" s="329">
        <v>2.2499999999999999E-2</v>
      </c>
      <c r="P118" s="354">
        <v>2.5100000000000001E-2</v>
      </c>
      <c r="Q118" s="313">
        <v>2.41E-2</v>
      </c>
      <c r="R118" s="353">
        <v>0</v>
      </c>
    </row>
    <row r="119" spans="1:18" s="138" customFormat="1" ht="15.75" customHeight="1">
      <c r="A119" s="364" t="s">
        <v>61</v>
      </c>
      <c r="B119" s="139"/>
      <c r="C119" s="140">
        <v>46593</v>
      </c>
      <c r="D119" s="141">
        <v>3833</v>
      </c>
      <c r="E119" s="142">
        <f>+E120+E121+E122+E123</f>
        <v>350000000</v>
      </c>
      <c r="F119" s="142">
        <f>+F120+F121+F122+F123</f>
        <v>752100000</v>
      </c>
      <c r="G119" s="142">
        <f>+G120+G121+G122+G123</f>
        <v>339500000</v>
      </c>
      <c r="H119" s="143"/>
      <c r="I119" s="143"/>
      <c r="J119" s="143"/>
      <c r="K119" s="135"/>
      <c r="L119" s="143"/>
      <c r="M119" s="143"/>
      <c r="N119" s="143"/>
      <c r="O119" s="144">
        <v>1.95E-2</v>
      </c>
      <c r="P119" s="137"/>
      <c r="Q119" s="145"/>
      <c r="R119" s="135"/>
    </row>
    <row r="120" spans="1:18" s="193" customFormat="1" ht="15.75" customHeight="1">
      <c r="A120" s="307" t="s">
        <v>138</v>
      </c>
      <c r="B120" s="308">
        <v>42760</v>
      </c>
      <c r="C120" s="361">
        <v>46593</v>
      </c>
      <c r="D120" s="360"/>
      <c r="E120" s="310">
        <v>50000000</v>
      </c>
      <c r="F120" s="310">
        <v>211000000</v>
      </c>
      <c r="G120" s="310">
        <v>50000000</v>
      </c>
      <c r="H120" s="311">
        <v>50918765.009999998</v>
      </c>
      <c r="I120" s="311">
        <v>0</v>
      </c>
      <c r="J120" s="311">
        <v>918765.01</v>
      </c>
      <c r="K120" s="353">
        <v>101.12</v>
      </c>
      <c r="L120" s="311">
        <v>101.45</v>
      </c>
      <c r="M120" s="311">
        <v>102.39</v>
      </c>
      <c r="N120" s="311">
        <v>101.84</v>
      </c>
      <c r="O120" s="329">
        <v>1.95E-2</v>
      </c>
      <c r="P120" s="354">
        <v>1.84E-2</v>
      </c>
      <c r="Q120" s="313">
        <v>1.7600000000000001E-2</v>
      </c>
      <c r="R120" s="353">
        <v>0</v>
      </c>
    </row>
    <row r="121" spans="1:18" s="193" customFormat="1" ht="15.75" customHeight="1">
      <c r="A121" s="307" t="s">
        <v>139</v>
      </c>
      <c r="B121" s="308">
        <v>42816</v>
      </c>
      <c r="C121" s="361">
        <v>46593</v>
      </c>
      <c r="D121" s="360"/>
      <c r="E121" s="310">
        <v>100000000</v>
      </c>
      <c r="F121" s="310">
        <v>192250000</v>
      </c>
      <c r="G121" s="310">
        <v>100000000</v>
      </c>
      <c r="H121" s="311">
        <v>101770134.93000001</v>
      </c>
      <c r="I121" s="311">
        <v>0</v>
      </c>
      <c r="J121" s="311">
        <v>1470134.96</v>
      </c>
      <c r="K121" s="353">
        <v>101</v>
      </c>
      <c r="L121" s="311">
        <v>101.14</v>
      </c>
      <c r="M121" s="311">
        <v>102.08</v>
      </c>
      <c r="N121" s="311">
        <v>101.47</v>
      </c>
      <c r="O121" s="329">
        <v>1.95E-2</v>
      </c>
      <c r="P121" s="354">
        <v>1.8499999999999999E-2</v>
      </c>
      <c r="Q121" s="313">
        <v>1.7999999999999999E-2</v>
      </c>
      <c r="R121" s="353">
        <v>0</v>
      </c>
    </row>
    <row r="122" spans="1:18" ht="15.75" customHeight="1">
      <c r="A122" s="36" t="s">
        <v>140</v>
      </c>
      <c r="B122" s="37">
        <v>42872</v>
      </c>
      <c r="C122" s="367">
        <v>46593</v>
      </c>
      <c r="D122" s="368"/>
      <c r="E122" s="39">
        <v>100000000</v>
      </c>
      <c r="F122" s="39">
        <v>147100000</v>
      </c>
      <c r="G122" s="39">
        <v>100000000</v>
      </c>
      <c r="H122" s="40">
        <v>102268300</v>
      </c>
      <c r="I122" s="40">
        <v>0</v>
      </c>
      <c r="J122" s="40">
        <v>1668299.99</v>
      </c>
      <c r="K122" s="133">
        <v>101.36</v>
      </c>
      <c r="L122" s="40">
        <v>101.2</v>
      </c>
      <c r="M122" s="40">
        <v>102.21</v>
      </c>
      <c r="N122" s="40">
        <v>101.67</v>
      </c>
      <c r="O122" s="78">
        <v>1.95E-2</v>
      </c>
      <c r="P122" s="134">
        <v>1.8100000000000002E-2</v>
      </c>
      <c r="Q122" s="42">
        <v>1.78E-2</v>
      </c>
      <c r="R122" s="133">
        <v>0</v>
      </c>
    </row>
    <row r="123" spans="1:18" ht="15.75" customHeight="1">
      <c r="A123" s="36" t="s">
        <v>141</v>
      </c>
      <c r="B123" s="43">
        <v>42935</v>
      </c>
      <c r="C123" s="43">
        <v>46593</v>
      </c>
      <c r="D123" s="368"/>
      <c r="E123" s="39">
        <v>100000000</v>
      </c>
      <c r="F123" s="39">
        <v>201750000</v>
      </c>
      <c r="G123" s="39">
        <v>89500000</v>
      </c>
      <c r="H123" s="40">
        <f>92184974.94+832350</f>
        <v>93017324.939999998</v>
      </c>
      <c r="I123" s="40">
        <v>0</v>
      </c>
      <c r="J123" s="40">
        <v>2684974.94</v>
      </c>
      <c r="K123" s="133">
        <v>101.67</v>
      </c>
      <c r="L123" s="40">
        <v>102.76</v>
      </c>
      <c r="M123" s="40">
        <v>103.23</v>
      </c>
      <c r="N123" s="40">
        <v>103</v>
      </c>
      <c r="O123" s="78">
        <v>1.95E-2</v>
      </c>
      <c r="P123" s="134">
        <v>1.77E-2</v>
      </c>
      <c r="Q123" s="42">
        <v>1.6299999999999999E-2</v>
      </c>
      <c r="R123" s="133">
        <v>0</v>
      </c>
    </row>
    <row r="124" spans="1:18" ht="13.5" customHeight="1">
      <c r="A124" s="146" t="s">
        <v>154</v>
      </c>
      <c r="B124" s="147"/>
      <c r="C124" s="147"/>
      <c r="D124" s="148"/>
      <c r="E124" s="51">
        <f>+E72+E82+E90+E97+E106+E114+E116+E119</f>
        <v>2400000000</v>
      </c>
      <c r="F124" s="51">
        <f>+F72+F82+F90+F97+F106+F114+F116+F119</f>
        <v>5743949400</v>
      </c>
      <c r="G124" s="51">
        <f>+G72+G82+G90+G97+G106+G114+G116+G119</f>
        <v>2360510000</v>
      </c>
      <c r="H124" s="51">
        <f>SUM(H72:H123)</f>
        <v>2402673788.2800002</v>
      </c>
      <c r="I124" s="51">
        <f>SUM(I72:I123)</f>
        <v>38649493.029999994</v>
      </c>
      <c r="J124" s="51">
        <f>SUM(J72:J123)</f>
        <v>62491859.259999998</v>
      </c>
      <c r="K124" s="52"/>
      <c r="L124" s="52"/>
      <c r="M124" s="52"/>
      <c r="N124" s="52"/>
      <c r="O124" s="53"/>
      <c r="P124" s="53"/>
      <c r="Q124" s="53"/>
      <c r="R124" s="54"/>
    </row>
    <row r="125" spans="1:18" ht="14.25" customHeight="1">
      <c r="A125" s="83" t="s">
        <v>155</v>
      </c>
      <c r="B125" s="84"/>
      <c r="C125" s="84"/>
      <c r="D125" s="84"/>
      <c r="E125" s="149">
        <f t="shared" ref="E125:J125" si="4">SUM(E48+E63+E124)</f>
        <v>3145000000</v>
      </c>
      <c r="F125" s="149">
        <f t="shared" si="4"/>
        <v>7314890852</v>
      </c>
      <c r="G125" s="149">
        <f t="shared" si="4"/>
        <v>3003010000</v>
      </c>
      <c r="H125" s="149">
        <f t="shared" si="4"/>
        <v>3028146551.46</v>
      </c>
      <c r="I125" s="149">
        <f t="shared" si="4"/>
        <v>64831014.879999995</v>
      </c>
      <c r="J125" s="149">
        <f t="shared" si="4"/>
        <v>69324794.25999999</v>
      </c>
      <c r="K125" s="150"/>
      <c r="L125" s="150"/>
      <c r="M125" s="150"/>
      <c r="N125" s="151"/>
      <c r="O125" s="84"/>
      <c r="P125" s="151"/>
      <c r="Q125" s="84"/>
      <c r="R125" s="152"/>
    </row>
    <row r="126" spans="1:18" ht="12.75" customHeight="1">
      <c r="A126" s="83" t="s">
        <v>156</v>
      </c>
      <c r="B126" s="84"/>
      <c r="C126" s="84"/>
      <c r="D126" s="84"/>
      <c r="E126" s="149">
        <f t="shared" ref="E126:J126" si="5">SUM(+E125+E37)</f>
        <v>4455000000</v>
      </c>
      <c r="F126" s="149">
        <f t="shared" si="5"/>
        <v>9813145852</v>
      </c>
      <c r="G126" s="149">
        <f t="shared" si="5"/>
        <v>4113010000</v>
      </c>
      <c r="H126" s="149">
        <f t="shared" si="5"/>
        <v>4162840283.8800001</v>
      </c>
      <c r="I126" s="149">
        <f t="shared" si="5"/>
        <v>65073374.879999995</v>
      </c>
      <c r="J126" s="149">
        <f t="shared" si="5"/>
        <v>91029886.669999987</v>
      </c>
      <c r="K126" s="153" t="s">
        <v>1</v>
      </c>
      <c r="L126" s="153"/>
      <c r="M126" s="153"/>
      <c r="N126" s="154" t="s">
        <v>1</v>
      </c>
      <c r="O126" s="84"/>
      <c r="P126" s="152"/>
      <c r="Q126" s="155"/>
      <c r="R126" s="152"/>
    </row>
    <row r="127" spans="1:18" s="203" customFormat="1" ht="14.25" customHeight="1">
      <c r="A127" s="508" t="s">
        <v>257</v>
      </c>
      <c r="B127" s="460"/>
      <c r="C127" s="460"/>
      <c r="D127" s="460"/>
      <c r="E127" s="460"/>
      <c r="F127" s="460"/>
      <c r="G127" s="460"/>
      <c r="H127" s="460"/>
      <c r="I127" s="460"/>
      <c r="J127" s="460"/>
      <c r="K127" s="460"/>
      <c r="L127" s="460"/>
      <c r="M127" s="460"/>
      <c r="N127" s="460"/>
      <c r="O127" s="460"/>
      <c r="P127" s="460"/>
      <c r="Q127" s="460"/>
      <c r="R127" s="460"/>
    </row>
    <row r="128" spans="1:18" s="203" customFormat="1" ht="13.5" customHeight="1">
      <c r="A128" s="469"/>
      <c r="B128" s="469"/>
      <c r="C128" s="469"/>
      <c r="D128" s="469"/>
      <c r="E128" s="469"/>
      <c r="F128" s="469"/>
      <c r="G128" s="469"/>
      <c r="H128" s="469"/>
      <c r="I128" s="469"/>
      <c r="J128" s="469"/>
      <c r="K128" s="469"/>
      <c r="L128" s="469"/>
      <c r="M128" s="469"/>
      <c r="N128" s="469"/>
      <c r="O128" s="469"/>
      <c r="P128" s="469"/>
      <c r="Q128" s="469"/>
      <c r="R128" s="469"/>
    </row>
    <row r="129" spans="1:18" s="203" customFormat="1" ht="6" customHeight="1">
      <c r="A129" s="469"/>
      <c r="B129" s="469"/>
      <c r="C129" s="469"/>
      <c r="D129" s="469"/>
      <c r="E129" s="469"/>
      <c r="F129" s="469"/>
      <c r="G129" s="469"/>
      <c r="H129" s="469"/>
      <c r="I129" s="469"/>
      <c r="J129" s="469"/>
      <c r="K129" s="469"/>
      <c r="L129" s="469"/>
      <c r="M129" s="469"/>
      <c r="N129" s="469"/>
      <c r="O129" s="469"/>
      <c r="P129" s="469"/>
      <c r="Q129" s="469"/>
      <c r="R129" s="469"/>
    </row>
    <row r="130" spans="1:18" s="193" customFormat="1" ht="12.6" customHeight="1">
      <c r="A130" s="469"/>
      <c r="B130" s="469"/>
      <c r="C130" s="469"/>
      <c r="D130" s="469"/>
      <c r="E130" s="469"/>
      <c r="F130" s="469"/>
      <c r="G130" s="469"/>
      <c r="H130" s="469"/>
      <c r="I130" s="469"/>
      <c r="J130" s="469"/>
      <c r="K130" s="469"/>
      <c r="L130" s="469"/>
      <c r="M130" s="469"/>
      <c r="N130" s="469"/>
      <c r="O130" s="469"/>
      <c r="P130" s="469"/>
      <c r="Q130" s="469"/>
      <c r="R130" s="469"/>
    </row>
    <row r="131" spans="1:18" s="193" customFormat="1" ht="12.6" customHeight="1">
      <c r="A131" s="469"/>
      <c r="B131" s="469"/>
      <c r="C131" s="469"/>
      <c r="D131" s="469"/>
      <c r="E131" s="469"/>
      <c r="F131" s="469"/>
      <c r="G131" s="469"/>
      <c r="H131" s="469"/>
      <c r="I131" s="469"/>
      <c r="J131" s="469"/>
      <c r="K131" s="469"/>
      <c r="L131" s="469"/>
      <c r="M131" s="469"/>
      <c r="N131" s="469"/>
      <c r="O131" s="469"/>
      <c r="P131" s="469"/>
      <c r="Q131" s="469"/>
      <c r="R131" s="469"/>
    </row>
    <row r="132" spans="1:18" s="193" customFormat="1" ht="12.6" customHeight="1">
      <c r="A132" s="275"/>
      <c r="B132" s="272"/>
      <c r="C132" s="272"/>
      <c r="D132" s="272"/>
      <c r="E132" s="202"/>
      <c r="F132" s="273"/>
      <c r="J132" s="274"/>
      <c r="P132" s="203"/>
    </row>
    <row r="133" spans="1:18" s="15" customFormat="1" ht="11.25" customHeight="1">
      <c r="A133" s="382"/>
      <c r="B133" s="382"/>
      <c r="C133" s="382"/>
      <c r="D133" s="382"/>
      <c r="E133" s="382"/>
      <c r="F133" s="382"/>
      <c r="G133" s="382"/>
      <c r="H133" s="382"/>
      <c r="I133" s="382"/>
      <c r="J133" s="382"/>
      <c r="K133" s="382"/>
      <c r="L133" s="382"/>
      <c r="M133" s="382"/>
      <c r="N133" s="382"/>
      <c r="O133" s="382"/>
      <c r="P133" s="382"/>
      <c r="Q133" s="382"/>
      <c r="R133" s="382"/>
    </row>
    <row r="134" spans="1:18" s="15" customFormat="1" ht="11.25" customHeight="1">
      <c r="A134" s="499" t="s">
        <v>157</v>
      </c>
      <c r="B134" s="499"/>
      <c r="C134" s="499"/>
      <c r="D134" s="499"/>
      <c r="E134" s="499"/>
      <c r="F134" s="499"/>
      <c r="G134" s="499"/>
      <c r="H134" s="499"/>
      <c r="I134" s="499"/>
      <c r="J134" s="499"/>
      <c r="K134" s="499"/>
      <c r="L134" s="499"/>
      <c r="M134" s="499"/>
      <c r="N134" s="499"/>
      <c r="O134" s="499"/>
      <c r="P134" s="499"/>
      <c r="Q134" s="499"/>
      <c r="R134" s="499"/>
    </row>
    <row r="135" spans="1:18" s="15" customFormat="1" ht="11.25" customHeight="1">
      <c r="A135" s="499" t="s">
        <v>245</v>
      </c>
      <c r="B135" s="499"/>
      <c r="C135" s="499"/>
      <c r="D135" s="499"/>
      <c r="E135" s="499"/>
      <c r="F135" s="499"/>
      <c r="G135" s="499"/>
      <c r="H135" s="499"/>
      <c r="I135" s="499"/>
      <c r="J135" s="499"/>
      <c r="K135" s="499"/>
      <c r="L135" s="499"/>
      <c r="M135" s="499"/>
      <c r="N135" s="499"/>
      <c r="O135" s="499"/>
      <c r="P135" s="499"/>
      <c r="Q135" s="499"/>
      <c r="R135" s="499"/>
    </row>
    <row r="136" spans="1:18" s="15" customFormat="1" ht="11.25" customHeight="1">
      <c r="A136" s="382"/>
      <c r="B136" s="382"/>
      <c r="C136" s="382"/>
      <c r="D136" s="382"/>
      <c r="E136" s="382"/>
      <c r="F136" s="382"/>
      <c r="G136" s="382"/>
      <c r="H136" s="382"/>
      <c r="I136" s="382"/>
      <c r="J136" s="382"/>
      <c r="K136" s="382"/>
      <c r="L136" s="382"/>
      <c r="M136" s="382"/>
      <c r="N136" s="382"/>
      <c r="O136" s="382"/>
      <c r="P136" s="382"/>
      <c r="Q136" s="382"/>
      <c r="R136" s="382"/>
    </row>
    <row r="137" spans="1:18" s="15" customFormat="1" ht="12.6" customHeight="1">
      <c r="B137" s="276"/>
      <c r="C137" s="276"/>
      <c r="D137" s="277"/>
      <c r="E137" s="278"/>
      <c r="F137" s="279"/>
      <c r="G137" s="278"/>
      <c r="H137" s="278"/>
      <c r="I137" s="278"/>
      <c r="J137" s="280"/>
      <c r="K137" s="279"/>
      <c r="L137" s="279"/>
      <c r="M137" s="281"/>
      <c r="N137" s="281"/>
      <c r="O137" s="281"/>
      <c r="P137" s="281"/>
      <c r="Q137" s="281"/>
      <c r="R137" s="281"/>
    </row>
    <row r="138" spans="1:18" s="15" customFormat="1" ht="12.6" customHeight="1">
      <c r="A138" s="282"/>
      <c r="B138" s="276"/>
      <c r="C138" s="276"/>
      <c r="D138" s="277"/>
      <c r="E138" s="278"/>
      <c r="F138" s="279"/>
      <c r="G138" s="278"/>
      <c r="H138" s="278"/>
      <c r="I138" s="278"/>
      <c r="J138" s="280"/>
      <c r="K138" s="279"/>
      <c r="L138" s="279"/>
      <c r="M138" s="281"/>
      <c r="N138" s="281"/>
      <c r="O138" s="281"/>
      <c r="P138" s="281"/>
      <c r="Q138" s="281"/>
      <c r="R138" s="281"/>
    </row>
    <row r="139" spans="1:18" s="15" customFormat="1" ht="12.6" customHeight="1">
      <c r="A139" s="283" t="s">
        <v>158</v>
      </c>
      <c r="B139" s="381"/>
      <c r="C139" s="284"/>
      <c r="D139" s="284"/>
      <c r="E139" s="284"/>
      <c r="F139" s="285"/>
      <c r="G139" s="286"/>
      <c r="H139" s="286"/>
      <c r="I139" s="287"/>
      <c r="J139" s="288"/>
      <c r="K139" s="284"/>
      <c r="L139" s="284"/>
      <c r="M139" s="284"/>
      <c r="Q139" s="289"/>
    </row>
    <row r="140" spans="1:18" ht="12.75" customHeight="1">
      <c r="A140" s="205"/>
      <c r="B140" s="206" t="s">
        <v>97</v>
      </c>
      <c r="C140" s="205"/>
      <c r="D140" s="207"/>
      <c r="E140" s="208" t="s">
        <v>159</v>
      </c>
      <c r="F140" s="209"/>
      <c r="G140" s="209"/>
      <c r="H140" s="210"/>
      <c r="I140" s="211"/>
      <c r="J140" s="212"/>
      <c r="K140" s="213" t="s">
        <v>160</v>
      </c>
      <c r="L140" s="209"/>
      <c r="M140" s="209"/>
      <c r="N140" s="214"/>
      <c r="O140" s="215"/>
      <c r="P140" s="208" t="s">
        <v>161</v>
      </c>
      <c r="Q140" s="216"/>
      <c r="R140" s="205" t="s">
        <v>162</v>
      </c>
    </row>
    <row r="141" spans="1:18" ht="9" customHeight="1">
      <c r="A141" s="217" t="s">
        <v>113</v>
      </c>
      <c r="B141" s="218"/>
      <c r="C141" s="219" t="s">
        <v>115</v>
      </c>
      <c r="D141" s="218" t="s">
        <v>116</v>
      </c>
      <c r="E141" s="220"/>
      <c r="F141" s="207"/>
      <c r="G141" s="205"/>
      <c r="H141" s="221"/>
      <c r="I141" s="222"/>
      <c r="J141" s="223"/>
      <c r="K141" s="224"/>
      <c r="L141" s="205" t="s">
        <v>108</v>
      </c>
      <c r="M141" s="207" t="s">
        <v>109</v>
      </c>
      <c r="N141" s="205" t="s">
        <v>110</v>
      </c>
      <c r="O141" s="225"/>
      <c r="P141" s="226" t="s">
        <v>163</v>
      </c>
      <c r="Q141" s="227"/>
      <c r="R141" s="217" t="s">
        <v>164</v>
      </c>
    </row>
    <row r="142" spans="1:18" ht="12" customHeight="1">
      <c r="A142" s="219" t="s">
        <v>87</v>
      </c>
      <c r="B142" s="218" t="s">
        <v>114</v>
      </c>
      <c r="C142" s="219" t="s">
        <v>129</v>
      </c>
      <c r="D142" s="218" t="s">
        <v>165</v>
      </c>
      <c r="E142" s="228"/>
      <c r="F142" s="229" t="s">
        <v>166</v>
      </c>
      <c r="G142" s="217"/>
      <c r="H142" s="221" t="s">
        <v>167</v>
      </c>
      <c r="I142" s="230"/>
      <c r="J142" s="223"/>
      <c r="K142" s="231" t="s">
        <v>168</v>
      </c>
      <c r="L142" s="217" t="s">
        <v>123</v>
      </c>
      <c r="M142" s="229" t="s">
        <v>124</v>
      </c>
      <c r="N142" s="217" t="s">
        <v>124</v>
      </c>
      <c r="O142" s="232" t="s">
        <v>111</v>
      </c>
      <c r="P142" s="205" t="s">
        <v>126</v>
      </c>
      <c r="Q142" s="233" t="s">
        <v>126</v>
      </c>
      <c r="R142" s="234" t="s">
        <v>169</v>
      </c>
    </row>
    <row r="143" spans="1:18" ht="12" customHeight="1">
      <c r="A143" s="219"/>
      <c r="B143" s="235" t="s">
        <v>128</v>
      </c>
      <c r="C143" s="219"/>
      <c r="D143" s="218" t="s">
        <v>170</v>
      </c>
      <c r="E143" s="228" t="s">
        <v>171</v>
      </c>
      <c r="F143" s="229" t="s">
        <v>172</v>
      </c>
      <c r="G143" s="217" t="s">
        <v>103</v>
      </c>
      <c r="H143" s="221" t="s">
        <v>173</v>
      </c>
      <c r="I143" s="384" t="s">
        <v>174</v>
      </c>
      <c r="J143" s="221" t="s">
        <v>106</v>
      </c>
      <c r="K143" s="236" t="s">
        <v>175</v>
      </c>
      <c r="L143" s="217" t="s">
        <v>126</v>
      </c>
      <c r="M143" s="229" t="s">
        <v>133</v>
      </c>
      <c r="N143" s="217" t="s">
        <v>133</v>
      </c>
      <c r="O143" s="232" t="s">
        <v>125</v>
      </c>
      <c r="P143" s="217" t="s">
        <v>176</v>
      </c>
      <c r="Q143" s="234" t="s">
        <v>119</v>
      </c>
      <c r="R143" s="234" t="s">
        <v>135</v>
      </c>
    </row>
    <row r="144" spans="1:18" ht="12.6" customHeight="1">
      <c r="A144" s="219"/>
      <c r="B144" s="218"/>
      <c r="C144" s="219"/>
      <c r="D144" s="237"/>
      <c r="E144" s="238" t="s">
        <v>117</v>
      </c>
      <c r="F144" s="229" t="s">
        <v>177</v>
      </c>
      <c r="G144" s="217" t="s">
        <v>119</v>
      </c>
      <c r="H144" s="221" t="s">
        <v>178</v>
      </c>
      <c r="I144" s="222" t="s">
        <v>178</v>
      </c>
      <c r="J144" s="239" t="s">
        <v>178</v>
      </c>
      <c r="K144" s="236" t="s">
        <v>133</v>
      </c>
      <c r="L144" s="217" t="s">
        <v>119</v>
      </c>
      <c r="M144" s="229" t="s">
        <v>119</v>
      </c>
      <c r="N144" s="217" t="s">
        <v>119</v>
      </c>
      <c r="O144" s="232" t="s">
        <v>134</v>
      </c>
      <c r="P144" s="217" t="s">
        <v>179</v>
      </c>
      <c r="Q144" s="234"/>
      <c r="R144" s="234" t="s">
        <v>137</v>
      </c>
    </row>
    <row r="145" spans="1:18" ht="21.75" customHeight="1">
      <c r="A145" s="219"/>
      <c r="B145" s="218"/>
      <c r="C145" s="219"/>
      <c r="D145" s="237"/>
      <c r="E145" s="238" t="s">
        <v>131</v>
      </c>
      <c r="F145" s="229" t="s">
        <v>136</v>
      </c>
      <c r="G145" s="217"/>
      <c r="H145" s="221"/>
      <c r="I145" s="222"/>
      <c r="J145" s="239"/>
      <c r="K145" s="236" t="s">
        <v>176</v>
      </c>
      <c r="L145" s="217"/>
      <c r="M145" s="229"/>
      <c r="N145" s="217"/>
      <c r="O145" s="232" t="s">
        <v>66</v>
      </c>
      <c r="P145" s="217"/>
      <c r="Q145" s="240"/>
      <c r="R145" s="234" t="s">
        <v>66</v>
      </c>
    </row>
    <row r="146" spans="1:18" ht="12.6" customHeight="1">
      <c r="A146" s="241"/>
      <c r="B146" s="242"/>
      <c r="C146" s="241"/>
      <c r="D146" s="243"/>
      <c r="E146" s="244"/>
      <c r="F146" s="229"/>
      <c r="G146" s="245"/>
      <c r="H146" s="246"/>
      <c r="I146" s="247"/>
      <c r="J146" s="248"/>
      <c r="K146" s="249" t="s">
        <v>179</v>
      </c>
      <c r="L146" s="245"/>
      <c r="M146" s="250"/>
      <c r="N146" s="245"/>
      <c r="O146" s="251"/>
      <c r="P146" s="245"/>
      <c r="Q146" s="252"/>
      <c r="R146" s="253"/>
    </row>
    <row r="147" spans="1:18" ht="12.6" customHeight="1">
      <c r="A147" s="363" t="s">
        <v>62</v>
      </c>
      <c r="B147" s="156"/>
      <c r="C147" s="27">
        <v>43483</v>
      </c>
      <c r="D147" s="66">
        <v>2557</v>
      </c>
      <c r="E147" s="29">
        <f>E148+E149+E150+E151+E152</f>
        <v>160000000</v>
      </c>
      <c r="F147" s="29">
        <f>F148+F149+F150+F151+F152</f>
        <v>478207500</v>
      </c>
      <c r="G147" s="29">
        <f>G148+G149+G150+G151+G152</f>
        <v>125000000</v>
      </c>
      <c r="H147" s="157"/>
      <c r="I147" s="115"/>
      <c r="J147" s="158"/>
      <c r="K147" s="114"/>
      <c r="L147" s="157"/>
      <c r="M147" s="114"/>
      <c r="N147" s="157"/>
      <c r="O147" s="104">
        <v>4.4999999999999998E-2</v>
      </c>
      <c r="P147" s="157"/>
      <c r="Q147" s="114"/>
      <c r="R147" s="114"/>
    </row>
    <row r="148" spans="1:18" ht="12.6" customHeight="1">
      <c r="A148" s="36" t="s">
        <v>138</v>
      </c>
      <c r="B148" s="106">
        <v>40926</v>
      </c>
      <c r="C148" s="37">
        <v>43483</v>
      </c>
      <c r="D148" s="107"/>
      <c r="E148" s="39">
        <v>35000000</v>
      </c>
      <c r="F148" s="108">
        <v>119600000</v>
      </c>
      <c r="G148" s="39">
        <v>35000000</v>
      </c>
      <c r="H148" s="68">
        <v>35198894.979999997</v>
      </c>
      <c r="I148" s="39">
        <v>8450</v>
      </c>
      <c r="J148" s="68">
        <v>207344.98</v>
      </c>
      <c r="K148" s="40">
        <v>99.56</v>
      </c>
      <c r="L148" s="69">
        <v>99.76</v>
      </c>
      <c r="M148" s="40">
        <v>101.39</v>
      </c>
      <c r="N148" s="69">
        <v>100.57</v>
      </c>
      <c r="O148" s="78">
        <v>4.4999999999999998E-2</v>
      </c>
      <c r="P148" s="70">
        <v>4.6199999999999998E-2</v>
      </c>
      <c r="Q148" s="42">
        <v>4.4499999999999998E-2</v>
      </c>
      <c r="R148" s="39">
        <v>0.22</v>
      </c>
    </row>
    <row r="149" spans="1:18" ht="12.6" customHeight="1">
      <c r="A149" s="36" t="s">
        <v>139</v>
      </c>
      <c r="B149" s="106">
        <v>40975</v>
      </c>
      <c r="C149" s="37">
        <v>43483</v>
      </c>
      <c r="D149" s="107"/>
      <c r="E149" s="39">
        <v>30000000</v>
      </c>
      <c r="F149" s="108">
        <v>100400000</v>
      </c>
      <c r="G149" s="39">
        <v>30000000</v>
      </c>
      <c r="H149" s="68">
        <v>30764850</v>
      </c>
      <c r="I149" s="39">
        <v>0</v>
      </c>
      <c r="J149" s="68">
        <v>584849.99</v>
      </c>
      <c r="K149" s="40">
        <v>101.3</v>
      </c>
      <c r="L149" s="69">
        <v>101.77</v>
      </c>
      <c r="M149" s="40">
        <v>102.24</v>
      </c>
      <c r="N149" s="69">
        <v>101.95</v>
      </c>
      <c r="O149" s="78">
        <v>4.4999999999999998E-2</v>
      </c>
      <c r="P149" s="70">
        <v>4.3200000000000002E-2</v>
      </c>
      <c r="Q149" s="42">
        <v>4.2099999999999999E-2</v>
      </c>
      <c r="R149" s="39">
        <v>0.15</v>
      </c>
    </row>
    <row r="150" spans="1:18" ht="12.6" customHeight="1">
      <c r="A150" s="36" t="s">
        <v>140</v>
      </c>
      <c r="B150" s="37">
        <v>41164</v>
      </c>
      <c r="C150" s="37">
        <v>43483</v>
      </c>
      <c r="D150" s="38"/>
      <c r="E150" s="39">
        <v>30000000</v>
      </c>
      <c r="F150" s="105">
        <v>110465000</v>
      </c>
      <c r="G150" s="39">
        <v>30000000</v>
      </c>
      <c r="H150" s="39">
        <v>32985470.010000002</v>
      </c>
      <c r="I150" s="39">
        <v>0</v>
      </c>
      <c r="J150" s="39">
        <v>2778470.01</v>
      </c>
      <c r="K150" s="40">
        <v>108.29</v>
      </c>
      <c r="L150" s="40">
        <v>109.09</v>
      </c>
      <c r="M150" s="40">
        <v>109.63</v>
      </c>
      <c r="N150" s="40">
        <v>109.26</v>
      </c>
      <c r="O150" s="78">
        <v>4.4999999999999998E-2</v>
      </c>
      <c r="P150" s="42">
        <v>3.0800000000000001E-2</v>
      </c>
      <c r="Q150" s="42">
        <v>2.9100000000000001E-2</v>
      </c>
      <c r="R150" s="39">
        <v>0.04</v>
      </c>
    </row>
    <row r="151" spans="1:18" ht="12.6" customHeight="1">
      <c r="A151" s="36" t="s">
        <v>141</v>
      </c>
      <c r="B151" s="37">
        <v>41227</v>
      </c>
      <c r="C151" s="37">
        <v>43483</v>
      </c>
      <c r="D151" s="38"/>
      <c r="E151" s="39">
        <v>30000000</v>
      </c>
      <c r="F151" s="105">
        <v>57600000</v>
      </c>
      <c r="G151" s="39">
        <v>30000000</v>
      </c>
      <c r="H151" s="39">
        <v>33829195</v>
      </c>
      <c r="I151" s="39">
        <v>0</v>
      </c>
      <c r="J151" s="39">
        <v>3391195</v>
      </c>
      <c r="K151" s="40">
        <v>110.79</v>
      </c>
      <c r="L151" s="40">
        <v>110.77</v>
      </c>
      <c r="M151" s="40">
        <v>112.3</v>
      </c>
      <c r="N151" s="40">
        <v>111.3</v>
      </c>
      <c r="O151" s="78">
        <v>4.4999999999999998E-2</v>
      </c>
      <c r="P151" s="42">
        <v>2.6100000000000002E-2</v>
      </c>
      <c r="Q151" s="42">
        <v>2.53E-2</v>
      </c>
      <c r="R151" s="39">
        <v>0.04</v>
      </c>
    </row>
    <row r="152" spans="1:18" ht="21.75" customHeight="1">
      <c r="A152" s="36" t="s">
        <v>229</v>
      </c>
      <c r="B152" s="43">
        <v>41255</v>
      </c>
      <c r="C152" s="37">
        <v>43483</v>
      </c>
      <c r="D152" s="44"/>
      <c r="E152" s="46">
        <v>35000000</v>
      </c>
      <c r="F152" s="109">
        <v>90142500</v>
      </c>
      <c r="G152" s="39">
        <v>0</v>
      </c>
      <c r="H152" s="24" t="s">
        <v>47</v>
      </c>
      <c r="I152" s="24" t="s">
        <v>47</v>
      </c>
      <c r="J152" s="24" t="s">
        <v>47</v>
      </c>
      <c r="K152" s="45">
        <v>109.01</v>
      </c>
      <c r="L152" s="24" t="s">
        <v>47</v>
      </c>
      <c r="M152" s="24" t="s">
        <v>47</v>
      </c>
      <c r="N152" s="24" t="s">
        <v>47</v>
      </c>
      <c r="O152" s="78">
        <v>4.4999999999999998E-2</v>
      </c>
      <c r="P152" s="47">
        <v>2.9000000000000001E-2</v>
      </c>
      <c r="Q152" s="42" t="s">
        <v>47</v>
      </c>
      <c r="R152" s="46">
        <v>0.03</v>
      </c>
    </row>
    <row r="153" spans="1:18" ht="14.25" customHeight="1">
      <c r="A153" s="363" t="s">
        <v>63</v>
      </c>
      <c r="B153" s="156"/>
      <c r="C153" s="27">
        <v>43846</v>
      </c>
      <c r="D153" s="159">
        <v>2556</v>
      </c>
      <c r="E153" s="29">
        <f>E154+E155+E156+E157+E158+E159+E160+E161</f>
        <v>165000000</v>
      </c>
      <c r="F153" s="29">
        <f>F154+F155+F156+F157+F158+F159+F160+F161</f>
        <v>478946000</v>
      </c>
      <c r="G153" s="29">
        <f>G154+G155+G156+G157+G158+G159+G160+G161</f>
        <v>165000000</v>
      </c>
      <c r="H153" s="157"/>
      <c r="I153" s="115"/>
      <c r="J153" s="160"/>
      <c r="K153" s="114"/>
      <c r="L153" s="157"/>
      <c r="M153" s="114"/>
      <c r="N153" s="157"/>
      <c r="O153" s="104">
        <v>3.5000000000000003E-2</v>
      </c>
      <c r="P153" s="157"/>
      <c r="Q153" s="114"/>
      <c r="R153" s="114"/>
    </row>
    <row r="154" spans="1:18" ht="15" customHeight="1">
      <c r="A154" s="36" t="s">
        <v>138</v>
      </c>
      <c r="B154" s="37">
        <v>41290</v>
      </c>
      <c r="C154" s="37">
        <v>43846</v>
      </c>
      <c r="D154" s="38"/>
      <c r="E154" s="39">
        <v>20000000</v>
      </c>
      <c r="F154" s="105">
        <v>98056000</v>
      </c>
      <c r="G154" s="39">
        <v>20000000</v>
      </c>
      <c r="H154" s="39">
        <v>21244459.969999999</v>
      </c>
      <c r="I154" s="39">
        <v>0</v>
      </c>
      <c r="J154" s="39">
        <v>1244459.97</v>
      </c>
      <c r="K154" s="41">
        <v>105.44</v>
      </c>
      <c r="L154" s="41">
        <v>106.07</v>
      </c>
      <c r="M154" s="41">
        <v>106.66</v>
      </c>
      <c r="N154" s="41">
        <v>106.22</v>
      </c>
      <c r="O154" s="78">
        <v>3.5000000000000003E-2</v>
      </c>
      <c r="P154" s="42">
        <v>2.6599999999999999E-2</v>
      </c>
      <c r="Q154" s="42">
        <v>2.5399999999999999E-2</v>
      </c>
      <c r="R154" s="39">
        <v>0.03</v>
      </c>
    </row>
    <row r="155" spans="1:18" ht="15" customHeight="1">
      <c r="A155" s="36" t="s">
        <v>139</v>
      </c>
      <c r="B155" s="37">
        <v>41318</v>
      </c>
      <c r="C155" s="37">
        <v>43846</v>
      </c>
      <c r="D155" s="38"/>
      <c r="E155" s="39">
        <v>20000000</v>
      </c>
      <c r="F155" s="105">
        <v>58090000</v>
      </c>
      <c r="G155" s="39">
        <v>20000000</v>
      </c>
      <c r="H155" s="39">
        <v>21445961</v>
      </c>
      <c r="I155" s="39">
        <v>0</v>
      </c>
      <c r="J155" s="39">
        <v>1391961</v>
      </c>
      <c r="K155" s="41">
        <v>106.28</v>
      </c>
      <c r="L155" s="41">
        <v>106.51</v>
      </c>
      <c r="M155" s="41">
        <v>107.72</v>
      </c>
      <c r="N155" s="41">
        <v>106.96</v>
      </c>
      <c r="O155" s="78">
        <v>3.5000000000000003E-2</v>
      </c>
      <c r="P155" s="42">
        <v>2.52E-2</v>
      </c>
      <c r="Q155" s="42">
        <v>2.4199999999999999E-2</v>
      </c>
      <c r="R155" s="39">
        <v>0.01</v>
      </c>
    </row>
    <row r="156" spans="1:18" ht="14.25" customHeight="1">
      <c r="A156" s="36" t="s">
        <v>140</v>
      </c>
      <c r="B156" s="37">
        <v>41353</v>
      </c>
      <c r="C156" s="37">
        <v>43846</v>
      </c>
      <c r="D156" s="38"/>
      <c r="E156" s="39">
        <v>20000000</v>
      </c>
      <c r="F156" s="105">
        <v>59180000</v>
      </c>
      <c r="G156" s="39">
        <v>20000000</v>
      </c>
      <c r="H156" s="39">
        <v>20983809.5</v>
      </c>
      <c r="I156" s="39">
        <v>0</v>
      </c>
      <c r="J156" s="39">
        <v>863809.5</v>
      </c>
      <c r="K156" s="41">
        <v>103.37</v>
      </c>
      <c r="L156" s="41">
        <v>104.01</v>
      </c>
      <c r="M156" s="41">
        <v>104.83</v>
      </c>
      <c r="N156" s="41">
        <v>104.32</v>
      </c>
      <c r="O156" s="78">
        <v>3.5000000000000003E-2</v>
      </c>
      <c r="P156" s="42">
        <v>2.9700000000000001E-2</v>
      </c>
      <c r="Q156" s="42">
        <v>2.8199999999999999E-2</v>
      </c>
      <c r="R156" s="39">
        <v>0.01</v>
      </c>
    </row>
    <row r="157" spans="1:18" ht="14.25" customHeight="1">
      <c r="A157" s="36" t="s">
        <v>141</v>
      </c>
      <c r="B157" s="37">
        <v>41409</v>
      </c>
      <c r="C157" s="37">
        <v>43846</v>
      </c>
      <c r="D157" s="38"/>
      <c r="E157" s="39">
        <v>20000000</v>
      </c>
      <c r="F157" s="105">
        <v>56680000</v>
      </c>
      <c r="G157" s="39">
        <v>20000000</v>
      </c>
      <c r="H157" s="39">
        <v>21535620</v>
      </c>
      <c r="I157" s="39">
        <v>0</v>
      </c>
      <c r="J157" s="39">
        <v>1307620</v>
      </c>
      <c r="K157" s="41">
        <v>106.04</v>
      </c>
      <c r="L157" s="41">
        <v>106.36</v>
      </c>
      <c r="M157" s="41">
        <v>106.82</v>
      </c>
      <c r="N157" s="41">
        <v>106.54</v>
      </c>
      <c r="O157" s="78">
        <v>3.5000000000000003E-2</v>
      </c>
      <c r="P157" s="42">
        <v>2.53E-2</v>
      </c>
      <c r="Q157" s="42">
        <v>2.4500000000000001E-2</v>
      </c>
      <c r="R157" s="39">
        <v>0.02</v>
      </c>
    </row>
    <row r="158" spans="1:18" ht="14.25" customHeight="1">
      <c r="A158" s="36" t="s">
        <v>142</v>
      </c>
      <c r="B158" s="37">
        <v>41444</v>
      </c>
      <c r="C158" s="37">
        <v>43846</v>
      </c>
      <c r="D158" s="38"/>
      <c r="E158" s="39">
        <v>20000000</v>
      </c>
      <c r="F158" s="105">
        <v>33970000</v>
      </c>
      <c r="G158" s="39">
        <v>20000000</v>
      </c>
      <c r="H158" s="39">
        <v>21130316</v>
      </c>
      <c r="I158" s="39">
        <v>0</v>
      </c>
      <c r="J158" s="39">
        <v>834316</v>
      </c>
      <c r="K158" s="41">
        <v>103.84</v>
      </c>
      <c r="L158" s="41">
        <v>103.87</v>
      </c>
      <c r="M158" s="41">
        <v>104.6</v>
      </c>
      <c r="N158" s="41">
        <v>104.17</v>
      </c>
      <c r="O158" s="78">
        <v>3.5000000000000003E-2</v>
      </c>
      <c r="P158" s="42">
        <v>2.8799999999999999E-2</v>
      </c>
      <c r="Q158" s="42">
        <v>2.8199999999999999E-2</v>
      </c>
      <c r="R158" s="39">
        <v>0.01</v>
      </c>
    </row>
    <row r="159" spans="1:18" ht="14.25" customHeight="1">
      <c r="A159" s="71" t="s">
        <v>145</v>
      </c>
      <c r="B159" s="37">
        <v>41549</v>
      </c>
      <c r="C159" s="37">
        <v>43846</v>
      </c>
      <c r="D159" s="38"/>
      <c r="E159" s="39">
        <v>20000000</v>
      </c>
      <c r="F159" s="105">
        <v>55640000</v>
      </c>
      <c r="G159" s="39">
        <v>20000000</v>
      </c>
      <c r="H159" s="39">
        <v>20688562</v>
      </c>
      <c r="I159" s="39">
        <v>0</v>
      </c>
      <c r="J159" s="39">
        <v>538562</v>
      </c>
      <c r="K159" s="41">
        <v>102.27</v>
      </c>
      <c r="L159" s="41">
        <v>102.56</v>
      </c>
      <c r="M159" s="41">
        <v>103</v>
      </c>
      <c r="N159" s="41">
        <v>102.69</v>
      </c>
      <c r="O159" s="78">
        <v>3.5000000000000003E-2</v>
      </c>
      <c r="P159" s="42">
        <v>3.1199999999999999E-2</v>
      </c>
      <c r="Q159" s="42">
        <v>3.0499999999999999E-2</v>
      </c>
      <c r="R159" s="39">
        <v>0.03</v>
      </c>
    </row>
    <row r="160" spans="1:18" ht="14.25" customHeight="1">
      <c r="A160" s="71" t="s">
        <v>146</v>
      </c>
      <c r="B160" s="37">
        <v>41591</v>
      </c>
      <c r="C160" s="37">
        <v>43846</v>
      </c>
      <c r="D160" s="38"/>
      <c r="E160" s="39">
        <v>25000000</v>
      </c>
      <c r="F160" s="105">
        <v>65540000</v>
      </c>
      <c r="G160" s="39">
        <v>25000000</v>
      </c>
      <c r="H160" s="39">
        <v>26190309.989999998</v>
      </c>
      <c r="I160" s="39">
        <v>0</v>
      </c>
      <c r="J160" s="39">
        <v>902810</v>
      </c>
      <c r="K160" s="41">
        <v>103.13</v>
      </c>
      <c r="L160" s="41">
        <v>103.51</v>
      </c>
      <c r="M160" s="41">
        <v>103.83</v>
      </c>
      <c r="N160" s="41">
        <v>103.61</v>
      </c>
      <c r="O160" s="78">
        <v>3.5000000000000003E-2</v>
      </c>
      <c r="P160" s="42">
        <v>2.9600000000000001E-2</v>
      </c>
      <c r="Q160" s="42">
        <v>2.8799999999999999E-2</v>
      </c>
      <c r="R160" s="39">
        <v>0.02</v>
      </c>
    </row>
    <row r="161" spans="1:18" ht="14.25" customHeight="1">
      <c r="A161" s="102" t="s">
        <v>149</v>
      </c>
      <c r="B161" s="43">
        <v>41619</v>
      </c>
      <c r="C161" s="43">
        <v>43846</v>
      </c>
      <c r="D161" s="44"/>
      <c r="E161" s="46">
        <v>20000000</v>
      </c>
      <c r="F161" s="109">
        <v>51790000</v>
      </c>
      <c r="G161" s="46">
        <v>20000000</v>
      </c>
      <c r="H161" s="46">
        <v>21074260</v>
      </c>
      <c r="I161" s="46">
        <v>0</v>
      </c>
      <c r="J161" s="46">
        <v>790260</v>
      </c>
      <c r="K161" s="45">
        <v>103.56</v>
      </c>
      <c r="L161" s="45">
        <v>103.9</v>
      </c>
      <c r="M161" s="45">
        <v>104.01</v>
      </c>
      <c r="N161" s="45">
        <v>103.95</v>
      </c>
      <c r="O161" s="79">
        <v>3.5000000000000003E-2</v>
      </c>
      <c r="P161" s="47">
        <v>2.8799999999999999E-2</v>
      </c>
      <c r="Q161" s="47">
        <v>2.81E-2</v>
      </c>
      <c r="R161" s="46">
        <v>0.02</v>
      </c>
    </row>
    <row r="162" spans="1:18" ht="14.25" customHeight="1">
      <c r="A162" s="363" t="s">
        <v>64</v>
      </c>
      <c r="B162" s="156"/>
      <c r="C162" s="27">
        <v>44239</v>
      </c>
      <c r="D162" s="159">
        <v>2557</v>
      </c>
      <c r="E162" s="29">
        <f>E163+E164+E165+E166+E167</f>
        <v>145000000</v>
      </c>
      <c r="F162" s="29">
        <f>F163+F164+F165+F166+F167</f>
        <v>411270000</v>
      </c>
      <c r="G162" s="29">
        <f>G163+G164+G165+G166+G167</f>
        <v>145000000</v>
      </c>
      <c r="H162" s="157"/>
      <c r="I162" s="115"/>
      <c r="J162" s="160"/>
      <c r="K162" s="114"/>
      <c r="L162" s="157"/>
      <c r="M162" s="114"/>
      <c r="N162" s="157"/>
      <c r="O162" s="104">
        <v>0.03</v>
      </c>
      <c r="P162" s="157"/>
      <c r="Q162" s="114"/>
      <c r="R162" s="114"/>
    </row>
    <row r="163" spans="1:18" ht="14.25" customHeight="1">
      <c r="A163" s="36" t="s">
        <v>138</v>
      </c>
      <c r="B163" s="37">
        <v>41682</v>
      </c>
      <c r="C163" s="37">
        <v>44239</v>
      </c>
      <c r="D163" s="38"/>
      <c r="E163" s="39">
        <v>25000000</v>
      </c>
      <c r="F163" s="105">
        <v>66350000</v>
      </c>
      <c r="G163" s="39">
        <v>25000000</v>
      </c>
      <c r="H163" s="39">
        <v>25092055</v>
      </c>
      <c r="I163" s="39">
        <v>0</v>
      </c>
      <c r="J163" s="39">
        <v>92055</v>
      </c>
      <c r="K163" s="40">
        <v>99.96</v>
      </c>
      <c r="L163" s="40">
        <v>100.21</v>
      </c>
      <c r="M163" s="40">
        <v>100.63</v>
      </c>
      <c r="N163" s="40">
        <v>100.37</v>
      </c>
      <c r="O163" s="78">
        <v>0.03</v>
      </c>
      <c r="P163" s="42">
        <v>3.0300000000000001E-2</v>
      </c>
      <c r="Q163" s="42">
        <v>2.9700000000000001E-2</v>
      </c>
      <c r="R163" s="39">
        <v>0.04</v>
      </c>
    </row>
    <row r="164" spans="1:18" ht="14.25" customHeight="1">
      <c r="A164" s="36" t="s">
        <v>139</v>
      </c>
      <c r="B164" s="37">
        <v>41759</v>
      </c>
      <c r="C164" s="37">
        <v>44239</v>
      </c>
      <c r="D164" s="38"/>
      <c r="E164" s="39">
        <v>25000000</v>
      </c>
      <c r="F164" s="105">
        <v>63830000</v>
      </c>
      <c r="G164" s="39">
        <v>25000000</v>
      </c>
      <c r="H164" s="39">
        <v>25929935.02</v>
      </c>
      <c r="I164" s="39">
        <v>0</v>
      </c>
      <c r="J164" s="39">
        <v>772435.01</v>
      </c>
      <c r="K164" s="40">
        <v>102.66</v>
      </c>
      <c r="L164" s="40">
        <v>102.97</v>
      </c>
      <c r="M164" s="40">
        <v>103.31</v>
      </c>
      <c r="N164" s="40">
        <v>103.09</v>
      </c>
      <c r="O164" s="78">
        <v>0.03</v>
      </c>
      <c r="P164" s="42">
        <v>2.5899999999999999E-2</v>
      </c>
      <c r="Q164" s="42">
        <v>2.52E-2</v>
      </c>
      <c r="R164" s="39">
        <v>0.04</v>
      </c>
    </row>
    <row r="165" spans="1:18" ht="14.25" customHeight="1">
      <c r="A165" s="36" t="s">
        <v>140</v>
      </c>
      <c r="B165" s="37">
        <v>41787</v>
      </c>
      <c r="C165" s="37">
        <v>44239</v>
      </c>
      <c r="D165" s="38"/>
      <c r="E165" s="39">
        <v>25000000</v>
      </c>
      <c r="F165" s="105">
        <v>77175000</v>
      </c>
      <c r="G165" s="39">
        <v>25000000</v>
      </c>
      <c r="H165" s="39">
        <v>26384830.02</v>
      </c>
      <c r="I165" s="39">
        <v>0</v>
      </c>
      <c r="J165" s="39">
        <v>1169830.01</v>
      </c>
      <c r="K165" s="40">
        <v>104.04</v>
      </c>
      <c r="L165" s="40">
        <v>104.4</v>
      </c>
      <c r="M165" s="40">
        <v>105.26</v>
      </c>
      <c r="N165" s="40">
        <v>104.68</v>
      </c>
      <c r="O165" s="78">
        <v>0.03</v>
      </c>
      <c r="P165" s="42">
        <v>2.3599999999999999E-2</v>
      </c>
      <c r="Q165" s="42">
        <v>2.2599999999999999E-2</v>
      </c>
      <c r="R165" s="39">
        <v>0.05</v>
      </c>
    </row>
    <row r="166" spans="1:18" ht="14.25" customHeight="1">
      <c r="A166" s="36" t="s">
        <v>141</v>
      </c>
      <c r="B166" s="37">
        <v>41907</v>
      </c>
      <c r="C166" s="37">
        <v>44239</v>
      </c>
      <c r="D166" s="38"/>
      <c r="E166" s="39">
        <v>35000000</v>
      </c>
      <c r="F166" s="105">
        <v>93790000</v>
      </c>
      <c r="G166" s="39">
        <v>35000000</v>
      </c>
      <c r="H166" s="39">
        <v>36809050</v>
      </c>
      <c r="I166" s="39">
        <v>0</v>
      </c>
      <c r="J166" s="39">
        <v>1683050.02</v>
      </c>
      <c r="K166" s="40">
        <v>104.14</v>
      </c>
      <c r="L166" s="40">
        <v>104.62</v>
      </c>
      <c r="M166" s="40">
        <v>105.04</v>
      </c>
      <c r="N166" s="40">
        <v>104.81</v>
      </c>
      <c r="O166" s="78">
        <v>0.03</v>
      </c>
      <c r="P166" s="42">
        <v>2.3199999999999998E-2</v>
      </c>
      <c r="Q166" s="42">
        <v>2.1999999999999999E-2</v>
      </c>
      <c r="R166" s="39">
        <v>0.04</v>
      </c>
    </row>
    <row r="167" spans="1:18" ht="14.25" customHeight="1">
      <c r="A167" s="36" t="s">
        <v>142</v>
      </c>
      <c r="B167" s="43">
        <v>41969</v>
      </c>
      <c r="C167" s="37">
        <v>44239</v>
      </c>
      <c r="D167" s="44"/>
      <c r="E167" s="39">
        <v>35000000</v>
      </c>
      <c r="F167" s="109">
        <v>110125000</v>
      </c>
      <c r="G167" s="39">
        <v>35000000</v>
      </c>
      <c r="H167" s="46">
        <v>36785397.509999998</v>
      </c>
      <c r="I167" s="46">
        <v>0</v>
      </c>
      <c r="J167" s="46">
        <v>1480897.51</v>
      </c>
      <c r="K167" s="45">
        <v>103.74</v>
      </c>
      <c r="L167" s="45">
        <v>104.03</v>
      </c>
      <c r="M167" s="45">
        <v>104.44</v>
      </c>
      <c r="N167" s="45">
        <v>104.23</v>
      </c>
      <c r="O167" s="78">
        <v>0.03</v>
      </c>
      <c r="P167" s="47">
        <v>2.3699999999999999E-2</v>
      </c>
      <c r="Q167" s="47">
        <v>2.2800000000000001E-2</v>
      </c>
      <c r="R167" s="46">
        <v>0.02</v>
      </c>
    </row>
    <row r="168" spans="1:18" ht="12.6" customHeight="1">
      <c r="A168" s="80" t="s">
        <v>180</v>
      </c>
      <c r="B168" s="81"/>
      <c r="C168" s="81"/>
      <c r="D168" s="81"/>
      <c r="E168" s="51">
        <f>E147+E153+E162</f>
        <v>470000000</v>
      </c>
      <c r="F168" s="51">
        <f>F147+F153+F162</f>
        <v>1368423500</v>
      </c>
      <c r="G168" s="51">
        <f>G147+G153+G162</f>
        <v>435000000</v>
      </c>
      <c r="H168" s="51">
        <f>SUM(H147:H167)</f>
        <v>458072975.99999994</v>
      </c>
      <c r="I168" s="51">
        <f>SUM(I147:I167)</f>
        <v>8450</v>
      </c>
      <c r="J168" s="51">
        <f>SUM(J147:J167)</f>
        <v>20033926</v>
      </c>
      <c r="K168" s="110"/>
      <c r="L168" s="111"/>
      <c r="M168" s="111"/>
      <c r="N168" s="52"/>
      <c r="O168" s="81"/>
      <c r="P168" s="53"/>
      <c r="Q168" s="81"/>
      <c r="R168" s="54"/>
    </row>
    <row r="169" spans="1:18" s="161" customFormat="1" ht="12.6" customHeight="1">
      <c r="A169" s="85"/>
      <c r="B169" s="23"/>
      <c r="C169" s="23"/>
      <c r="D169" s="23"/>
      <c r="E169" s="69"/>
      <c r="F169" s="69"/>
      <c r="G169" s="69"/>
      <c r="H169" s="69"/>
      <c r="I169" s="69"/>
      <c r="J169" s="69"/>
      <c r="K169" s="89"/>
      <c r="L169" s="89"/>
      <c r="M169" s="89"/>
      <c r="N169" s="89"/>
      <c r="O169" s="23"/>
      <c r="P169" s="23"/>
      <c r="Q169" s="23"/>
      <c r="R169" s="68"/>
    </row>
    <row r="170" spans="1:18" ht="12.6" customHeight="1">
      <c r="A170" s="362" t="s">
        <v>65</v>
      </c>
      <c r="B170" s="169"/>
      <c r="C170" s="72">
        <v>45929</v>
      </c>
      <c r="D170" s="170">
        <v>5479</v>
      </c>
      <c r="E170" s="74">
        <f>+E171</f>
        <v>45000000</v>
      </c>
      <c r="F170" s="171">
        <f>+F171</f>
        <v>311355000</v>
      </c>
      <c r="G170" s="74">
        <f>+G171</f>
        <v>234105000</v>
      </c>
      <c r="H170" s="172"/>
      <c r="I170" s="173"/>
      <c r="J170" s="174"/>
      <c r="K170" s="126"/>
      <c r="L170" s="172"/>
      <c r="M170" s="126"/>
      <c r="N170" s="172"/>
      <c r="O170" s="76">
        <v>5.7500000000000002E-2</v>
      </c>
      <c r="P170" s="172"/>
      <c r="Q170" s="126"/>
      <c r="R170" s="126"/>
    </row>
    <row r="171" spans="1:18" ht="12.6" customHeight="1">
      <c r="A171" s="36" t="s">
        <v>138</v>
      </c>
      <c r="B171" s="106">
        <v>40450</v>
      </c>
      <c r="C171" s="37">
        <v>45929</v>
      </c>
      <c r="D171" s="107"/>
      <c r="E171" s="39">
        <v>45000000</v>
      </c>
      <c r="F171" s="108">
        <v>311355000</v>
      </c>
      <c r="G171" s="39">
        <v>234105000</v>
      </c>
      <c r="H171" s="68">
        <v>220614369</v>
      </c>
      <c r="I171" s="39">
        <v>13490631</v>
      </c>
      <c r="J171" s="69">
        <v>0</v>
      </c>
      <c r="K171" s="40">
        <v>93.24</v>
      </c>
      <c r="L171" s="69">
        <v>92.89</v>
      </c>
      <c r="M171" s="40">
        <v>97.57</v>
      </c>
      <c r="N171" s="69">
        <v>94.24</v>
      </c>
      <c r="O171" s="78">
        <v>5.7500000000000002E-2</v>
      </c>
      <c r="P171" s="70">
        <v>6.5600000000000006E-2</v>
      </c>
      <c r="Q171" s="42">
        <v>6.4500000000000002E-2</v>
      </c>
      <c r="R171" s="39">
        <v>0.17</v>
      </c>
    </row>
    <row r="172" spans="1:18" ht="12.6" customHeight="1">
      <c r="A172" s="80" t="s">
        <v>181</v>
      </c>
      <c r="B172" s="81"/>
      <c r="C172" s="81"/>
      <c r="D172" s="81"/>
      <c r="E172" s="51">
        <f>E170</f>
        <v>45000000</v>
      </c>
      <c r="F172" s="51">
        <f>F170</f>
        <v>311355000</v>
      </c>
      <c r="G172" s="51">
        <f>G170</f>
        <v>234105000</v>
      </c>
      <c r="H172" s="51">
        <f>SUM(H171:H171)</f>
        <v>220614369</v>
      </c>
      <c r="I172" s="51">
        <f>SUM(I171:I171)</f>
        <v>13490631</v>
      </c>
      <c r="J172" s="51">
        <f>SUM(J171:J171)</f>
        <v>0</v>
      </c>
      <c r="K172" s="110"/>
      <c r="L172" s="111"/>
      <c r="M172" s="111"/>
      <c r="N172" s="52"/>
      <c r="O172" s="81"/>
      <c r="P172" s="53"/>
      <c r="Q172" s="81"/>
      <c r="R172" s="54"/>
    </row>
    <row r="173" spans="1:18" ht="12.6" customHeight="1">
      <c r="A173" s="175"/>
      <c r="B173" s="23"/>
      <c r="C173" s="23"/>
      <c r="D173" s="23"/>
      <c r="E173" s="176"/>
      <c r="F173" s="176"/>
      <c r="G173" s="176"/>
      <c r="H173" s="176"/>
      <c r="I173" s="176"/>
      <c r="J173" s="176"/>
      <c r="K173" s="167"/>
      <c r="L173" s="177"/>
      <c r="M173" s="177"/>
      <c r="N173" s="178"/>
      <c r="O173" s="163"/>
      <c r="P173" s="179"/>
      <c r="Q173" s="163"/>
      <c r="R173" s="180"/>
    </row>
    <row r="174" spans="1:18" ht="12.6" customHeight="1">
      <c r="A174" s="80" t="s">
        <v>155</v>
      </c>
      <c r="B174" s="81"/>
      <c r="C174" s="81"/>
      <c r="D174" s="82"/>
      <c r="E174" s="51">
        <f>+E172+E168</f>
        <v>515000000</v>
      </c>
      <c r="F174" s="51">
        <f t="shared" ref="F174:J174" si="6">+F172+F168</f>
        <v>1679778500</v>
      </c>
      <c r="G174" s="51">
        <f t="shared" si="6"/>
        <v>669105000</v>
      </c>
      <c r="H174" s="51">
        <f t="shared" si="6"/>
        <v>678687345</v>
      </c>
      <c r="I174" s="51">
        <f t="shared" si="6"/>
        <v>13499081</v>
      </c>
      <c r="J174" s="51">
        <f t="shared" si="6"/>
        <v>20033926</v>
      </c>
      <c r="K174" s="53"/>
      <c r="L174" s="53"/>
      <c r="M174" s="53"/>
      <c r="N174" s="53"/>
      <c r="O174" s="53"/>
      <c r="P174" s="53"/>
      <c r="Q174" s="53"/>
      <c r="R174" s="181"/>
    </row>
    <row r="175" spans="1:18" ht="12.6" customHeight="1">
      <c r="A175" s="162"/>
      <c r="B175" s="163"/>
      <c r="C175" s="163"/>
      <c r="D175" s="163"/>
      <c r="E175" s="164"/>
      <c r="F175" s="164"/>
      <c r="G175" s="165"/>
      <c r="H175" s="165"/>
      <c r="I175" s="165"/>
      <c r="J175" s="166"/>
      <c r="K175" s="167"/>
      <c r="L175" s="167"/>
      <c r="M175" s="167"/>
      <c r="N175" s="167"/>
      <c r="O175" s="163"/>
      <c r="P175" s="163"/>
      <c r="Q175" s="163"/>
      <c r="R175" s="168"/>
    </row>
    <row r="176" spans="1:18" ht="12.6" customHeight="1">
      <c r="A176" s="80" t="s">
        <v>182</v>
      </c>
      <c r="B176" s="81"/>
      <c r="C176" s="81"/>
      <c r="D176" s="82"/>
      <c r="E176" s="149">
        <f t="shared" ref="E176:J176" si="7">SUM(E174)</f>
        <v>515000000</v>
      </c>
      <c r="F176" s="149">
        <f t="shared" si="7"/>
        <v>1679778500</v>
      </c>
      <c r="G176" s="149">
        <f t="shared" si="7"/>
        <v>669105000</v>
      </c>
      <c r="H176" s="149">
        <f t="shared" si="7"/>
        <v>678687345</v>
      </c>
      <c r="I176" s="149">
        <f t="shared" si="7"/>
        <v>13499081</v>
      </c>
      <c r="J176" s="149">
        <f t="shared" si="7"/>
        <v>20033926</v>
      </c>
      <c r="K176" s="153" t="s">
        <v>1</v>
      </c>
      <c r="L176" s="153"/>
      <c r="M176" s="153"/>
      <c r="N176" s="154" t="s">
        <v>1</v>
      </c>
      <c r="O176" s="84"/>
      <c r="P176" s="152"/>
      <c r="Q176" s="155"/>
      <c r="R176" s="152"/>
    </row>
    <row r="177" spans="1:18" s="203" customFormat="1" ht="19.5" customHeight="1">
      <c r="A177" s="495" t="s">
        <v>258</v>
      </c>
      <c r="B177" s="496"/>
      <c r="C177" s="496"/>
      <c r="D177" s="496"/>
      <c r="E177" s="496"/>
      <c r="F177" s="496"/>
      <c r="G177" s="496"/>
      <c r="H177" s="496"/>
      <c r="I177" s="496"/>
      <c r="J177" s="496"/>
      <c r="K177" s="496"/>
      <c r="L177" s="496"/>
      <c r="M177" s="496"/>
      <c r="N177" s="496"/>
      <c r="O177" s="496"/>
      <c r="P177" s="496"/>
      <c r="Q177" s="496"/>
      <c r="R177" s="496"/>
    </row>
    <row r="178" spans="1:18" s="203" customFormat="1" ht="13.5" customHeight="1">
      <c r="A178" s="497"/>
      <c r="B178" s="497"/>
      <c r="C178" s="497"/>
      <c r="D178" s="497"/>
      <c r="E178" s="497"/>
      <c r="F178" s="497"/>
      <c r="G178" s="497"/>
      <c r="H178" s="497"/>
      <c r="I178" s="497"/>
      <c r="J178" s="497"/>
      <c r="K178" s="497"/>
      <c r="L178" s="497"/>
      <c r="M178" s="497"/>
      <c r="N178" s="497"/>
      <c r="O178" s="497"/>
      <c r="P178" s="497"/>
      <c r="Q178" s="497"/>
      <c r="R178" s="497"/>
    </row>
    <row r="179" spans="1:18" s="203" customFormat="1" ht="13.5" customHeight="1">
      <c r="A179" s="497"/>
      <c r="B179" s="497"/>
      <c r="C179" s="497"/>
      <c r="D179" s="497"/>
      <c r="E179" s="497"/>
      <c r="F179" s="497"/>
      <c r="G179" s="497"/>
      <c r="H179" s="497"/>
      <c r="I179" s="497"/>
      <c r="J179" s="497"/>
      <c r="K179" s="497"/>
      <c r="L179" s="497"/>
      <c r="M179" s="497"/>
      <c r="N179" s="497"/>
      <c r="O179" s="497"/>
      <c r="P179" s="497"/>
      <c r="Q179" s="497"/>
      <c r="R179" s="497"/>
    </row>
    <row r="180" spans="1:18" s="193" customFormat="1" ht="12.6" customHeight="1">
      <c r="A180" s="497"/>
      <c r="B180" s="497"/>
      <c r="C180" s="497"/>
      <c r="D180" s="497"/>
      <c r="E180" s="497"/>
      <c r="F180" s="497"/>
      <c r="G180" s="497"/>
      <c r="H180" s="497"/>
      <c r="I180" s="497"/>
      <c r="J180" s="497"/>
      <c r="K180" s="497"/>
      <c r="L180" s="497"/>
      <c r="M180" s="497"/>
      <c r="N180" s="497"/>
      <c r="O180" s="497"/>
      <c r="P180" s="497"/>
      <c r="Q180" s="497"/>
      <c r="R180" s="497"/>
    </row>
    <row r="181" spans="1:18" s="193" customFormat="1" ht="8.25" customHeight="1">
      <c r="A181" s="497"/>
      <c r="B181" s="497"/>
      <c r="C181" s="497"/>
      <c r="D181" s="497"/>
      <c r="E181" s="497"/>
      <c r="F181" s="497"/>
      <c r="G181" s="497"/>
      <c r="H181" s="497"/>
      <c r="I181" s="497"/>
      <c r="J181" s="497"/>
      <c r="K181" s="497"/>
      <c r="L181" s="497"/>
      <c r="M181" s="497"/>
      <c r="N181" s="497"/>
      <c r="O181" s="497"/>
      <c r="P181" s="497"/>
      <c r="Q181" s="497"/>
      <c r="R181" s="497"/>
    </row>
    <row r="182" spans="1:18" ht="12.6" customHeight="1"/>
    <row r="183" spans="1:18" ht="12.6" customHeight="1"/>
    <row r="184" spans="1:18" ht="12.6" customHeight="1">
      <c r="F184" s="182"/>
      <c r="J184" s="65"/>
    </row>
    <row r="185" spans="1:18" ht="12.75" customHeight="1">
      <c r="J185" s="65"/>
    </row>
    <row r="186" spans="1:18" ht="12.6" customHeight="1">
      <c r="F186" s="183"/>
    </row>
    <row r="187" spans="1:18" ht="12.6" customHeight="1"/>
    <row r="188" spans="1:18" ht="12.6" customHeight="1">
      <c r="F188" s="254"/>
      <c r="H188" s="87"/>
      <c r="J188" s="65"/>
    </row>
    <row r="189" spans="1:18" ht="12.6" customHeight="1">
      <c r="F189" s="65"/>
      <c r="H189" s="87"/>
      <c r="J189" s="65"/>
    </row>
    <row r="190" spans="1:18" ht="12.6" customHeight="1">
      <c r="F190" s="65"/>
      <c r="H190" s="87"/>
      <c r="J190" s="65"/>
    </row>
    <row r="191" spans="1:18" ht="12.6" customHeight="1">
      <c r="F191" s="65"/>
      <c r="H191" s="87"/>
      <c r="J191" s="65"/>
    </row>
    <row r="192" spans="1:18" ht="12.6" customHeight="1">
      <c r="F192" s="65"/>
      <c r="H192" s="87"/>
      <c r="J192" s="65"/>
    </row>
    <row r="193" spans="8:8" ht="12.6" customHeight="1"/>
    <row r="194" spans="8:8" ht="12.6" customHeight="1">
      <c r="H194" s="204"/>
    </row>
    <row r="195" spans="8:8" ht="12.6" customHeight="1"/>
    <row r="196" spans="8:8" ht="12.6" customHeight="1"/>
  </sheetData>
  <mergeCells count="12">
    <mergeCell ref="A177:R181"/>
    <mergeCell ref="A70:R70"/>
    <mergeCell ref="A134:R134"/>
    <mergeCell ref="A135:R135"/>
    <mergeCell ref="H1:I1"/>
    <mergeCell ref="A2:R2"/>
    <mergeCell ref="P5:Q6"/>
    <mergeCell ref="H6:H8"/>
    <mergeCell ref="A42:R42"/>
    <mergeCell ref="A64:R68"/>
    <mergeCell ref="A38:R40"/>
    <mergeCell ref="A127:R131"/>
  </mergeCells>
  <phoneticPr fontId="22" type="noConversion"/>
  <pageMargins left="0.33" right="0.2" top="0.74803149606299213" bottom="0.74803149606299213" header="0.31496062992125984" footer="0.31496062992125984"/>
  <pageSetup paperSize="9" scale="6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vt:i4>
      </vt:variant>
    </vt:vector>
  </HeadingPairs>
  <TitlesOfParts>
    <vt:vector size="16" baseType="lpstr">
      <vt:lpstr>PRIMARY MARKET OF GS - 1</vt:lpstr>
      <vt:lpstr>PRIMARY MARKET OF GS - 2</vt:lpstr>
      <vt:lpstr>PRIMARY MARKET OF GS - 3</vt:lpstr>
      <vt:lpstr>SECONDARY MARKET OF GS - 1</vt:lpstr>
      <vt:lpstr>SECONDARY MARKET OF GS - 2</vt:lpstr>
      <vt:lpstr>SECONDARY MARKET OF GS - 3</vt:lpstr>
      <vt:lpstr>SECONDARY MARKET OF GS - 4</vt:lpstr>
      <vt:lpstr>SECONDARY MARKET OF GS - 5</vt:lpstr>
      <vt:lpstr>SECONDARY MARKET OF GS - 6</vt:lpstr>
      <vt:lpstr>SECONDARY MARKET OF GS - 7</vt:lpstr>
      <vt:lpstr>SECONDARY MARKET OF GS - 8</vt:lpstr>
      <vt:lpstr>SECONDARY MARKET OF GS - 9</vt:lpstr>
      <vt:lpstr>SECONDARY MARKET OF GS - 10</vt:lpstr>
      <vt:lpstr>LIST</vt:lpstr>
      <vt:lpstr>GS - circulating as of 31.12.18</vt:lpstr>
      <vt:lpstr>'GS - circulating as of 31.12.18'!Print_Area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2019-01-21T09:22:37Z</dcterms:modified>
</cp:coreProperties>
</file>