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5570" windowHeight="10785"/>
  </bookViews>
  <sheets>
    <sheet name="PRIMARY MARKET OF GS - 1" sheetId="2" r:id="rId1"/>
    <sheet name="PRIMARY MARKET OF GS - 2" sheetId="3" r:id="rId2"/>
    <sheet name="PRIMARY MARKET OF GS - 3" sheetId="4" r:id="rId3"/>
    <sheet name="PRIMARY MARKET OF GS - 4" sheetId="5" r:id="rId4"/>
    <sheet name="GS - circulating as of 30.06.19" sheetId="19" r:id="rId5"/>
    <sheet name="SECONDARY MARKET OF GS - 1" sheetId="21" r:id="rId6"/>
    <sheet name="SECONDARY MARKET OF GS - 2" sheetId="22" r:id="rId7"/>
    <sheet name="SECONDARY MARKET OF GS - 3" sheetId="33" r:id="rId8"/>
    <sheet name="SECONDARY MARKET OF GS - 4" sheetId="24" r:id="rId9"/>
    <sheet name="SECONDARY MARKET OF GS - 5" sheetId="25" r:id="rId10"/>
    <sheet name="SECONDARY MARKET OF GS - 6" sheetId="26" r:id="rId11"/>
    <sheet name="SECONDARY MARKET OF GS - 7" sheetId="27" r:id="rId12"/>
    <sheet name="SECONDARY MARKET OF GS - 8" sheetId="31" r:id="rId13"/>
    <sheet name="SECONDARY MARKET OF GS - 9" sheetId="30" r:id="rId14"/>
    <sheet name="SECONDARY MARKET OF GS - 10" sheetId="28" r:id="rId15"/>
    <sheet name="LIST" sheetId="32" r:id="rId16"/>
  </sheets>
  <externalReferences>
    <externalReference r:id="rId17"/>
    <externalReference r:id="rId18"/>
    <externalReference r:id="rId19"/>
    <externalReference r:id="rId20"/>
    <externalReference r:id="rId21"/>
  </externalReferences>
  <calcPr calcId="152511"/>
</workbook>
</file>

<file path=xl/calcChain.xml><?xml version="1.0" encoding="utf-8"?>
<calcChain xmlns="http://schemas.openxmlformats.org/spreadsheetml/2006/main">
  <c r="K22" i="2" l="1"/>
  <c r="H22" i="2"/>
  <c r="E22" i="2"/>
  <c r="K18" i="2"/>
  <c r="H18" i="2"/>
  <c r="E18" i="2"/>
  <c r="J172" i="19" l="1"/>
  <c r="J174" i="19" s="1"/>
  <c r="J170" i="19"/>
  <c r="I170" i="19"/>
  <c r="I172" i="19" s="1"/>
  <c r="I174" i="19" s="1"/>
  <c r="H170" i="19"/>
  <c r="H172" i="19" s="1"/>
  <c r="H174" i="19" s="1"/>
  <c r="G168" i="19"/>
  <c r="G170" i="19" s="1"/>
  <c r="F168" i="19"/>
  <c r="F170" i="19" s="1"/>
  <c r="F172" i="19" s="1"/>
  <c r="F174" i="19" s="1"/>
  <c r="E168" i="19"/>
  <c r="E170" i="19" s="1"/>
  <c r="E172" i="19" s="1"/>
  <c r="E174" i="19" s="1"/>
  <c r="J166" i="19"/>
  <c r="I166" i="19"/>
  <c r="H166" i="19"/>
  <c r="E166" i="19"/>
  <c r="G160" i="19"/>
  <c r="F160" i="19"/>
  <c r="E160" i="19"/>
  <c r="G151" i="19"/>
  <c r="G166" i="19" s="1"/>
  <c r="F151" i="19"/>
  <c r="F166" i="19" s="1"/>
  <c r="E151" i="19"/>
  <c r="J129" i="19"/>
  <c r="I129" i="19"/>
  <c r="H129" i="19"/>
  <c r="E129" i="19"/>
  <c r="G125" i="19"/>
  <c r="G129" i="19" s="1"/>
  <c r="F125" i="19"/>
  <c r="F129" i="19" s="1"/>
  <c r="E125" i="19"/>
  <c r="J111" i="19"/>
  <c r="I111" i="19"/>
  <c r="G108" i="19"/>
  <c r="F108" i="19"/>
  <c r="E108" i="19"/>
  <c r="H107" i="19"/>
  <c r="H111" i="19" s="1"/>
  <c r="G103" i="19"/>
  <c r="F103" i="19"/>
  <c r="E103" i="19"/>
  <c r="G100" i="19"/>
  <c r="F100" i="19"/>
  <c r="E100" i="19"/>
  <c r="G98" i="19"/>
  <c r="F98" i="19"/>
  <c r="E98" i="19"/>
  <c r="G90" i="19"/>
  <c r="F90" i="19"/>
  <c r="E90" i="19"/>
  <c r="G81" i="19"/>
  <c r="F81" i="19"/>
  <c r="E81" i="19"/>
  <c r="G74" i="19"/>
  <c r="F74" i="19"/>
  <c r="E74" i="19"/>
  <c r="G66" i="19"/>
  <c r="F66" i="19"/>
  <c r="E66" i="19"/>
  <c r="G56" i="19"/>
  <c r="G111" i="19" s="1"/>
  <c r="F56" i="19"/>
  <c r="F111" i="19" s="1"/>
  <c r="E56" i="19"/>
  <c r="E111" i="19" s="1"/>
  <c r="J42" i="19"/>
  <c r="I42" i="19"/>
  <c r="H42" i="19"/>
  <c r="G36" i="19"/>
  <c r="G42" i="19" s="1"/>
  <c r="F36" i="19"/>
  <c r="F42" i="19" s="1"/>
  <c r="E36" i="19"/>
  <c r="E42" i="19" s="1"/>
  <c r="J34" i="19"/>
  <c r="J130" i="19" s="1"/>
  <c r="I34" i="19"/>
  <c r="I130" i="19" s="1"/>
  <c r="I131" i="19" s="1"/>
  <c r="H34" i="19"/>
  <c r="H130" i="19" s="1"/>
  <c r="H131" i="19" s="1"/>
  <c r="F34" i="19"/>
  <c r="G30" i="19"/>
  <c r="G34" i="19" s="1"/>
  <c r="F30" i="19"/>
  <c r="E30" i="19"/>
  <c r="E34" i="19" s="1"/>
  <c r="E130" i="19" s="1"/>
  <c r="E131" i="19" s="1"/>
  <c r="J27" i="19"/>
  <c r="I27" i="19"/>
  <c r="I28" i="19" s="1"/>
  <c r="H27" i="19"/>
  <c r="H28" i="19" s="1"/>
  <c r="E27" i="19"/>
  <c r="E28" i="19" s="1"/>
  <c r="G20" i="19"/>
  <c r="G27" i="19" s="1"/>
  <c r="F20" i="19"/>
  <c r="F27" i="19" s="1"/>
  <c r="F28" i="19" s="1"/>
  <c r="E20" i="19"/>
  <c r="J18" i="19"/>
  <c r="J28" i="19" s="1"/>
  <c r="I18" i="19"/>
  <c r="H18" i="19"/>
  <c r="F18" i="19"/>
  <c r="E18" i="19"/>
  <c r="G13" i="19"/>
  <c r="G18" i="19" s="1"/>
  <c r="F13" i="19"/>
  <c r="E13" i="19"/>
  <c r="E15" i="3"/>
  <c r="E14" i="3"/>
  <c r="E13" i="3"/>
  <c r="E12" i="3"/>
  <c r="E11" i="3"/>
  <c r="E10" i="3"/>
  <c r="E9" i="3"/>
  <c r="B9" i="3"/>
  <c r="B8" i="3"/>
  <c r="E8" i="3" s="1"/>
  <c r="G130" i="19" l="1"/>
  <c r="G131" i="19" s="1"/>
  <c r="J131" i="19"/>
  <c r="G172" i="19"/>
  <c r="G174" i="19" s="1"/>
  <c r="G28" i="19"/>
  <c r="F130" i="19"/>
  <c r="F131" i="19" s="1"/>
  <c r="E19" i="5" l="1"/>
</calcChain>
</file>

<file path=xl/sharedStrings.xml><?xml version="1.0" encoding="utf-8"?>
<sst xmlns="http://schemas.openxmlformats.org/spreadsheetml/2006/main" count="751" uniqueCount="363">
  <si>
    <t>BGN</t>
  </si>
  <si>
    <t xml:space="preserve"> </t>
  </si>
  <si>
    <t xml:space="preserve">                                                                                                                                                                                        </t>
  </si>
  <si>
    <t>EUR</t>
  </si>
  <si>
    <t/>
  </si>
  <si>
    <t>BG 20 401 13214</t>
  </si>
  <si>
    <t>16.01.2020</t>
  </si>
  <si>
    <t>BG 20 301 15112</t>
  </si>
  <si>
    <t>04.02.2020</t>
  </si>
  <si>
    <t>BG 20 400 10212</t>
  </si>
  <si>
    <t>13.07.2020</t>
  </si>
  <si>
    <t>BG 20 401 14212</t>
  </si>
  <si>
    <t>12.02.2021</t>
  </si>
  <si>
    <t>BG 20 300 17110</t>
  </si>
  <si>
    <t>22.02.2021</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</si>
  <si>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</si>
  <si>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</si>
  <si>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</si>
  <si>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</si>
  <si>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</si>
  <si>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</si>
  <si>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</si>
  <si>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</si>
  <si>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</si>
  <si>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</si>
  <si>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</si>
  <si>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</si>
  <si>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</si>
  <si>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</si>
  <si>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</si>
  <si>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</si>
  <si>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</si>
  <si>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</si>
  <si>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0120</t>
  </si>
  <si>
    <t>IORTBGSF</t>
  </si>
  <si>
    <t>0130</t>
  </si>
  <si>
    <t>SOMBBGSF</t>
  </si>
  <si>
    <t>0145</t>
  </si>
  <si>
    <t>INGBBGSF</t>
  </si>
  <si>
    <t>0150</t>
  </si>
  <si>
    <t>FINVBGSF</t>
  </si>
  <si>
    <t>0155</t>
  </si>
  <si>
    <t>RZBBBGSF</t>
  </si>
  <si>
    <t>0160</t>
  </si>
  <si>
    <t>BGUSBGSF</t>
  </si>
  <si>
    <t>0170</t>
  </si>
  <si>
    <t>PIRBBGSF</t>
  </si>
  <si>
    <t>0200</t>
  </si>
  <si>
    <t>UBBSBGSF</t>
  </si>
  <si>
    <t>0240</t>
  </si>
  <si>
    <t>DEMIBGSF</t>
  </si>
  <si>
    <t>0250</t>
  </si>
  <si>
    <t>CITIBGSF</t>
  </si>
  <si>
    <t>0260</t>
  </si>
  <si>
    <t>CREXBGSF</t>
  </si>
  <si>
    <t>0300</t>
  </si>
  <si>
    <t>STSABGSF</t>
  </si>
  <si>
    <t>0310</t>
  </si>
  <si>
    <t>TBIBBGSF</t>
  </si>
  <si>
    <t>0400</t>
  </si>
  <si>
    <t>TTBBBG22</t>
  </si>
  <si>
    <t>0440</t>
  </si>
  <si>
    <t>BNPABGSX</t>
  </si>
  <si>
    <t>0470</t>
  </si>
  <si>
    <t>IABGBGSF</t>
  </si>
  <si>
    <t>0545</t>
  </si>
  <si>
    <t>TEXIBGSF</t>
  </si>
  <si>
    <t>0561</t>
  </si>
  <si>
    <t>BUINBGSF</t>
  </si>
  <si>
    <t>0620</t>
  </si>
  <si>
    <t>NASBBGSF</t>
  </si>
  <si>
    <t>0790</t>
  </si>
  <si>
    <t>CECBBGSF</t>
  </si>
  <si>
    <t>0800</t>
  </si>
  <si>
    <t>UNCRBGSF</t>
  </si>
  <si>
    <t>0920</t>
  </si>
  <si>
    <t>BPBIBGSF</t>
  </si>
  <si>
    <t>2155</t>
  </si>
  <si>
    <t>RZBAATWW</t>
  </si>
  <si>
    <t>2057</t>
  </si>
  <si>
    <t>CEDELULL</t>
  </si>
  <si>
    <t>1482</t>
  </si>
  <si>
    <t>-</t>
  </si>
  <si>
    <t xml:space="preserve">*BG 20 300 17110/22.02.2017  </t>
  </si>
  <si>
    <t xml:space="preserve">*BG 20 301 15112/04.02.2015  </t>
  </si>
  <si>
    <t xml:space="preserve">*BG 20 401 15219/22.04.2015  </t>
  </si>
  <si>
    <t xml:space="preserve">*BG 20 400 10 212/13.01.2010  </t>
  </si>
  <si>
    <t xml:space="preserve">*BG 20 400 11 210/19.01.2011  </t>
  </si>
  <si>
    <t xml:space="preserve">*BG 20 400 12 218/11.01.2012  </t>
  </si>
  <si>
    <t xml:space="preserve">*BG 20 400 13 216/09.01.2013  </t>
  </si>
  <si>
    <t xml:space="preserve">*BG 20 400 14 214/15.01.2014  </t>
  </si>
  <si>
    <t xml:space="preserve">*BG 20 400 15 211/14.01.2015  </t>
  </si>
  <si>
    <t xml:space="preserve">*BG 20 400 16 219/27.01.2016  </t>
  </si>
  <si>
    <t xml:space="preserve">*BG 20 400 17 217/25.01.2017  </t>
  </si>
  <si>
    <t xml:space="preserve">*BG 20 401 13214/16.01.2013  </t>
  </si>
  <si>
    <t xml:space="preserve">*BG 20 401 14212/12.02.2014  </t>
  </si>
  <si>
    <t xml:space="preserve">*BG 20 402 10218/29.09.2010  </t>
  </si>
  <si>
    <t>(%)</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</si>
  <si>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</si>
  <si>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</si>
  <si>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</si>
  <si>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</si>
  <si>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</si>
  <si>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</si>
  <si>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</si>
  <si>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</si>
  <si>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</si>
  <si>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</si>
  <si>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Tradable Government Securities Issued by the Government in Domestic Market,</t>
  </si>
  <si>
    <t>Issue number</t>
  </si>
  <si>
    <t>Currency</t>
  </si>
  <si>
    <t>Issue maturity</t>
  </si>
  <si>
    <t>Total volume of the issue (nominal value)</t>
  </si>
  <si>
    <t>Interest rate (%)</t>
  </si>
  <si>
    <t>Pending interest payment</t>
  </si>
  <si>
    <t>lev equivalent</t>
  </si>
  <si>
    <t>In BGN,  total</t>
  </si>
  <si>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</si>
  <si>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</si>
  <si>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</si>
  <si>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</si>
  <si>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</si>
  <si>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</si>
  <si>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</si>
  <si>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</si>
  <si>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</si>
  <si>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</si>
  <si>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</si>
  <si>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</si>
  <si>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</si>
  <si>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</si>
  <si>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</si>
  <si>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</si>
  <si>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</si>
  <si>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</si>
  <si>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INVESTBANK AD</t>
  </si>
  <si>
    <t>NO</t>
  </si>
  <si>
    <t>YES</t>
  </si>
  <si>
    <t>MUNICIPAL BANK AD</t>
  </si>
  <si>
    <t>ING BANK N.V. – SOFIA BRANCH</t>
  </si>
  <si>
    <t>FIRST INVESTMENT BANK AD</t>
  </si>
  <si>
    <t>RAIFFEISENBANK (BULGARIA) EAD</t>
  </si>
  <si>
    <t>BULGARIAN-AMERICAN CREDIT BANK AD</t>
  </si>
  <si>
    <t>PIRAEUS BANK BULGARIA AD</t>
  </si>
  <si>
    <t>UNITED BULGARIAN BANK AD</t>
  </si>
  <si>
    <t>D COMMERCE BANK AD</t>
  </si>
  <si>
    <t>TOKUDA BANK AD</t>
  </si>
  <si>
    <t>DSK BANK EAD</t>
  </si>
  <si>
    <t>TBI BANK EAD</t>
  </si>
  <si>
    <t>BNP PARIBAS S.A. - SOFIA BRANCH</t>
  </si>
  <si>
    <t>INTERNATIONAL ASSET BANK AD</t>
  </si>
  <si>
    <t>TEXIM BANK AD</t>
  </si>
  <si>
    <t>ALLIANZ BANK BULGARIA AD</t>
  </si>
  <si>
    <t>BULGARIAN DEVELOPMENT  BANK AD</t>
  </si>
  <si>
    <t>CENTRAL COOPERATIVE BANK AD</t>
  </si>
  <si>
    <t>UNICREDIT BULBANK AD</t>
  </si>
  <si>
    <t>EUROBANK BULGARIA AD</t>
  </si>
  <si>
    <t>RAIFFEISEN BANK INTERNATIONAL AG</t>
  </si>
  <si>
    <t>Central Securities Depositories</t>
  </si>
  <si>
    <t>CLEARSTREAM BANKING S.A. (ICSD)</t>
  </si>
  <si>
    <t>MINISTRY OF FINANCE</t>
  </si>
  <si>
    <t>TREASURY BONDS ISSUED IN BGN</t>
  </si>
  <si>
    <t xml:space="preserve">
</t>
  </si>
  <si>
    <t>Nominal value (BGN)</t>
  </si>
  <si>
    <t xml:space="preserve">     Price per BGN 100 nominal value (BGN)</t>
  </si>
  <si>
    <t xml:space="preserve">Amount </t>
  </si>
  <si>
    <t xml:space="preserve">
Bids admitted</t>
  </si>
  <si>
    <t xml:space="preserve">Bids </t>
  </si>
  <si>
    <t xml:space="preserve">Amount actually trensferred (BGN)
</t>
  </si>
  <si>
    <t>Discount</t>
  </si>
  <si>
    <t>Premium</t>
  </si>
  <si>
    <t>Minimum</t>
  </si>
  <si>
    <t>Maximum</t>
  </si>
  <si>
    <t>Average</t>
  </si>
  <si>
    <t>Annual</t>
  </si>
  <si>
    <t>Base interest</t>
  </si>
  <si>
    <t>Issue number/</t>
  </si>
  <si>
    <t>Payment</t>
  </si>
  <si>
    <t>Issue</t>
  </si>
  <si>
    <t>Number</t>
  </si>
  <si>
    <t>offered</t>
  </si>
  <si>
    <t>to the</t>
  </si>
  <si>
    <t>approved</t>
  </si>
  <si>
    <t>(BGN)</t>
  </si>
  <si>
    <t>admitted</t>
  </si>
  <si>
    <t xml:space="preserve">price </t>
  </si>
  <si>
    <t>price of</t>
  </si>
  <si>
    <t>price</t>
  </si>
  <si>
    <t>interest</t>
  </si>
  <si>
    <t>bids</t>
  </si>
  <si>
    <t xml:space="preserve"> rate as of </t>
  </si>
  <si>
    <t>date</t>
  </si>
  <si>
    <t>maturity</t>
  </si>
  <si>
    <t>of days</t>
  </si>
  <si>
    <t>by the MF</t>
  </si>
  <si>
    <t xml:space="preserve"> auction</t>
  </si>
  <si>
    <t>of bids</t>
  </si>
  <si>
    <t>rate</t>
  </si>
  <si>
    <t>issue date</t>
  </si>
  <si>
    <t>auction</t>
  </si>
  <si>
    <t>(payment)</t>
  </si>
  <si>
    <t>First opening</t>
  </si>
  <si>
    <t>Second opening</t>
  </si>
  <si>
    <t>Third opening</t>
  </si>
  <si>
    <t>Fourth opening</t>
  </si>
  <si>
    <t>Fifth opening</t>
  </si>
  <si>
    <t>Four-year issues, total</t>
  </si>
  <si>
    <t>Sixth opening</t>
  </si>
  <si>
    <t>Seventh opening</t>
  </si>
  <si>
    <t>Five-year issues, total</t>
  </si>
  <si>
    <t>Medium-term issues, total</t>
  </si>
  <si>
    <t>Eighth opening</t>
  </si>
  <si>
    <t>Nineth отваряне</t>
  </si>
  <si>
    <r>
      <t>Second opening</t>
    </r>
    <r>
      <rPr>
        <b/>
        <vertAlign val="superscript"/>
        <sz val="9"/>
        <rFont val="Arial"/>
        <family val="2"/>
        <charset val="204"/>
      </rPr>
      <t>1</t>
    </r>
  </si>
  <si>
    <t>Ten-year issues, total</t>
  </si>
  <si>
    <r>
      <t>Fifth opening</t>
    </r>
    <r>
      <rPr>
        <b/>
        <vertAlign val="superscript"/>
        <sz val="9"/>
        <rFont val="Arial"/>
        <family val="2"/>
        <charset val="204"/>
      </rPr>
      <t>2</t>
    </r>
  </si>
  <si>
    <t>Ten-year-and-six-month issues, total</t>
  </si>
  <si>
    <t>Long-term government securities, total</t>
  </si>
  <si>
    <t>Government securities sold at auctions in BGN, total</t>
  </si>
  <si>
    <t>GOVERNMENT SECURITIES SOLD AT AUCTIONS,</t>
  </si>
  <si>
    <t>TREASURY BONDS ISSUED IN EUR</t>
  </si>
  <si>
    <t>Nominal value (EUR)</t>
  </si>
  <si>
    <t>Price per EUR 100 nominal value (EUR)</t>
  </si>
  <si>
    <t xml:space="preserve">Average annual </t>
  </si>
  <si>
    <t>Base</t>
  </si>
  <si>
    <t>yield (%)</t>
  </si>
  <si>
    <t xml:space="preserve"> interest</t>
  </si>
  <si>
    <t xml:space="preserve">of </t>
  </si>
  <si>
    <t>Bids</t>
  </si>
  <si>
    <t>Amount actually</t>
  </si>
  <si>
    <t>rate as of</t>
  </si>
  <si>
    <t>days</t>
  </si>
  <si>
    <t xml:space="preserve"> admitted</t>
  </si>
  <si>
    <t>transferred</t>
  </si>
  <si>
    <t>admitted to</t>
  </si>
  <si>
    <t xml:space="preserve">to the </t>
  </si>
  <si>
    <t>(EUR)</t>
  </si>
  <si>
    <t>the auction</t>
  </si>
  <si>
    <t>Seven-year issues, total</t>
  </si>
  <si>
    <t>Fifteen-year issues, total</t>
  </si>
  <si>
    <t>Government securities sold at auctions in EUR, total</t>
  </si>
  <si>
    <t xml:space="preserve">*BG 20 401 17215/27.09.2017  </t>
  </si>
  <si>
    <t>Seven-year-and-six-month issues, total</t>
  </si>
  <si>
    <t>BG 20 401 17215</t>
  </si>
  <si>
    <t>27.03.2025</t>
  </si>
  <si>
    <t>200 000 000.00</t>
  </si>
  <si>
    <t xml:space="preserve">             0.50 %</t>
  </si>
  <si>
    <t>165 000 000.00</t>
  </si>
  <si>
    <t xml:space="preserve">             3.50 %</t>
  </si>
  <si>
    <t>322 711 950.00</t>
  </si>
  <si>
    <t>400 000 000.00</t>
  </si>
  <si>
    <t xml:space="preserve">             1.85 %</t>
  </si>
  <si>
    <t>313 110 000.00</t>
  </si>
  <si>
    <t xml:space="preserve">             5.00 %</t>
  </si>
  <si>
    <t>145 000 000.00</t>
  </si>
  <si>
    <t xml:space="preserve">             3.00 %</t>
  </si>
  <si>
    <t>283 595 350.00</t>
  </si>
  <si>
    <t xml:space="preserve">             0.30 %</t>
  </si>
  <si>
    <t>322 900 000.00</t>
  </si>
  <si>
    <t>305 000 000.00</t>
  </si>
  <si>
    <t>350 000 000.00</t>
  </si>
  <si>
    <t xml:space="preserve">             4.00 %</t>
  </si>
  <si>
    <t>380 000 000.00</t>
  </si>
  <si>
    <t>250 000 000.00</t>
  </si>
  <si>
    <t xml:space="preserve">             0.80 %</t>
  </si>
  <si>
    <t>235 000 000.00</t>
  </si>
  <si>
    <t xml:space="preserve">             2.30 %</t>
  </si>
  <si>
    <t>50 000 000.00</t>
  </si>
  <si>
    <t xml:space="preserve">             3.10 %</t>
  </si>
  <si>
    <t>234 105 000.00</t>
  </si>
  <si>
    <t xml:space="preserve">             5.75 %</t>
  </si>
  <si>
    <t>457 869 582.15</t>
  </si>
  <si>
    <t>300 000 000.00</t>
  </si>
  <si>
    <t xml:space="preserve">             2.25 %</t>
  </si>
  <si>
    <t>339 500 000.00</t>
  </si>
  <si>
    <t xml:space="preserve">             1.95 %</t>
  </si>
  <si>
    <r>
      <t>Sixth opening</t>
    </r>
    <r>
      <rPr>
        <b/>
        <vertAlign val="superscript"/>
        <sz val="9"/>
        <rFont val="Arial"/>
        <family val="2"/>
        <charset val="204"/>
      </rPr>
      <t>2</t>
    </r>
  </si>
  <si>
    <r>
      <t xml:space="preserve">                                                                                      </t>
    </r>
    <r>
      <rPr>
        <i/>
        <sz val="12"/>
        <rFont val="Arial"/>
        <family val="2"/>
        <charset val="204"/>
      </rPr>
      <t>Banks</t>
    </r>
  </si>
  <si>
    <t xml:space="preserve">CITIBANK EUROPE PLC.,              BULGARIA BRANCH </t>
  </si>
  <si>
    <t>9009</t>
  </si>
  <si>
    <t>CENTRAL DEPOSITORY AD</t>
  </si>
  <si>
    <t>CEDPBGSF</t>
  </si>
  <si>
    <t xml:space="preserve">                                                                                                                      Other</t>
  </si>
  <si>
    <t>Volume and Structure of Transactions in Tradable Government Securities by Maturity of Issues</t>
  </si>
  <si>
    <t>Volume and Structure of Transactions in Tradable Government Securities by Currency of Issues</t>
  </si>
  <si>
    <t>Holders of Government Securities</t>
  </si>
  <si>
    <t>EXPRESSBANK  AD**</t>
  </si>
  <si>
    <t>* Over the 1 January to 31 December 2019 period</t>
  </si>
  <si>
    <t>1. Issue №</t>
  </si>
  <si>
    <t>BG  20 400 19 213</t>
  </si>
  <si>
    <t>BG  20 401 19 211</t>
  </si>
  <si>
    <t>2. Issue date</t>
  </si>
  <si>
    <t>3. Maturity date</t>
  </si>
  <si>
    <t>4. Currency</t>
  </si>
  <si>
    <t>5. Interest rate (%)</t>
  </si>
  <si>
    <t>6. Auction date</t>
  </si>
  <si>
    <t>ІV отваряне</t>
  </si>
  <si>
    <t>7. Payment date</t>
  </si>
  <si>
    <t>8. Nominal value of the bids</t>
  </si>
  <si>
    <t xml:space="preserve">   received</t>
  </si>
  <si>
    <t>9. Total nominal value of the bids</t>
  </si>
  <si>
    <t xml:space="preserve">    admitted to the auctions,</t>
  </si>
  <si>
    <t xml:space="preserve">          incl. competitive</t>
  </si>
  <si>
    <t xml:space="preserve">                  non-competitive</t>
  </si>
  <si>
    <t>10. Total nominal value</t>
  </si>
  <si>
    <t xml:space="preserve">     of the bids approved</t>
  </si>
  <si>
    <t>11. Price of the bids approved</t>
  </si>
  <si>
    <t xml:space="preserve">      per 100 units nominal value</t>
  </si>
  <si>
    <t>Price</t>
  </si>
  <si>
    <t>yield</t>
  </si>
  <si>
    <t xml:space="preserve">     and corresponding yield</t>
  </si>
  <si>
    <t xml:space="preserve">   (BGN)</t>
  </si>
  <si>
    <t xml:space="preserve">        (BGN)</t>
  </si>
  <si>
    <t xml:space="preserve">          - minimum                         </t>
  </si>
  <si>
    <t xml:space="preserve">          - maximum</t>
  </si>
  <si>
    <t xml:space="preserve">          - average-weighted</t>
  </si>
  <si>
    <t>22.10.2019</t>
  </si>
  <si>
    <t>BG 20 401 19211</t>
  </si>
  <si>
    <t>21.12.2029</t>
  </si>
  <si>
    <t>21.12.2019</t>
  </si>
  <si>
    <t>BG 20 400 19213</t>
  </si>
  <si>
    <t>21.06.2039</t>
  </si>
  <si>
    <t xml:space="preserve">             1.50 %</t>
  </si>
  <si>
    <t>Average annual yield (%)</t>
  </si>
  <si>
    <t>Average
price of bids</t>
  </si>
  <si>
    <t xml:space="preserve">* Tap issue.
1. The Ministry of Finance (MoF) rejected all bids for the auction conducted on 28 September 2015 for sale of a tap government securities issue with a payment date on 30 September 2015.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</si>
  <si>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 xml:space="preserve">*BG 20 401 19 211/21.06.2019  </t>
  </si>
  <si>
    <t xml:space="preserve"> * Tap issue.
2. The Ministry of Finance (MoF) rejected all bids for the auction conducted on 25 May 2010 and 22 July 2013 for sale of a tap government securities issue with a payment date on 27 May 2010 and 24 July 2013.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</si>
  <si>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 xml:space="preserve">*BG 20 400 19 213/21.06.2019  </t>
  </si>
  <si>
    <t>Twenty-year issues, total</t>
  </si>
  <si>
    <t xml:space="preserve"> * Tap issue.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</si>
  <si>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t>price of bids</t>
  </si>
  <si>
    <t xml:space="preserve">* Tap issue.
Note: Yield of treasury bonds is calculated in accordance with the methodology applied by the MoF and the interest convention (ACT/ACT) adopted as of 1 January 2001: MS Excel YIELD function is used for government securities issued prior to 22 November 2004, and the ISMA International Yield formula - for government securities issued after 22 November 2004.
</t>
  </si>
  <si>
    <r>
      <rPr>
        <b/>
        <sz val="9"/>
        <rFont val="Arial"/>
        <family val="2"/>
        <charset val="204"/>
      </rPr>
      <t>Note</t>
    </r>
    <r>
      <rPr>
        <sz val="9"/>
        <rFont val="Arial"/>
        <family val="2"/>
        <charset val="204"/>
      </rPr>
      <t>: The Lev equivalent of government securities is calculated based on the official exchange rate of the EUR to the Bulgarian lev.</t>
    </r>
  </si>
  <si>
    <t>**Expressbank AD is excluded from the List of the Primary dealers as of 14 June 2019.</t>
  </si>
  <si>
    <t>Results of Auctions for Sales of Government Securities Held between July and September 2019</t>
  </si>
  <si>
    <t>22.07.2019 (Second opening)</t>
  </si>
  <si>
    <t>29.07.2019 (Second opening)</t>
  </si>
  <si>
    <t>26.08.2019 (Third opening)</t>
  </si>
  <si>
    <t>September 2019</t>
  </si>
  <si>
    <t>Circulating as of 30 September 2019</t>
  </si>
  <si>
    <t>13.01.2020</t>
  </si>
  <si>
    <t>12.02.2020</t>
  </si>
  <si>
    <t>22.02.2020</t>
  </si>
  <si>
    <t>19.01.2020</t>
  </si>
  <si>
    <t>11.01.2020</t>
  </si>
  <si>
    <t>09.01.2020</t>
  </si>
  <si>
    <t>15.01.2020</t>
  </si>
  <si>
    <t>27.03.2020</t>
  </si>
  <si>
    <t>14.01.2020</t>
  </si>
  <si>
    <t>29.03.2020</t>
  </si>
  <si>
    <t>27.01.2020</t>
  </si>
  <si>
    <t>25.01.2020</t>
  </si>
  <si>
    <t>500 600 000.00</t>
  </si>
  <si>
    <t>5 410 286 882.15</t>
  </si>
  <si>
    <r>
      <rPr>
        <b/>
        <sz val="10"/>
        <rFont val="Arial"/>
        <family val="2"/>
        <charset val="204"/>
      </rPr>
      <t>Note</t>
    </r>
    <r>
      <rPr>
        <sz val="10"/>
        <rFont val="Arial"/>
        <family val="2"/>
        <charset val="204"/>
      </rPr>
      <t xml:space="preserve">: The Lev equivalent of government securities denominated in foreign currency is calculated based on the exchange rate of foreign currencies to the Bulgarian lev published by the BNB valid for 30 September 2019.
</t>
    </r>
  </si>
  <si>
    <t>GOVERNMENT SECURITIES SOLD AT AUCTIONS, CIRCULATING AS OF 30 SEPTEMBER 2019</t>
  </si>
  <si>
    <t>CIRCULATING AS OF 30 SEPTEMBER 2019</t>
  </si>
  <si>
    <t>Amount</t>
  </si>
  <si>
    <t>(Third Quarter)</t>
  </si>
  <si>
    <r>
      <t xml:space="preserve">                  </t>
    </r>
    <r>
      <rPr>
        <b/>
        <sz val="9"/>
        <rFont val="Arial"/>
        <family val="2"/>
        <charset val="204"/>
      </rPr>
      <t xml:space="preserve"> Annual </t>
    </r>
  </si>
  <si>
    <r>
      <t xml:space="preserve">            </t>
    </r>
    <r>
      <rPr>
        <b/>
        <sz val="9"/>
        <rFont val="Arial"/>
        <family val="2"/>
        <charset val="204"/>
      </rPr>
      <t xml:space="preserve"> Annual</t>
    </r>
  </si>
  <si>
    <r>
      <t>Note:</t>
    </r>
    <r>
      <rPr>
        <sz val="9"/>
        <rFont val="Arial"/>
        <family val="2"/>
        <charset val="204"/>
      </rPr>
      <t xml:space="preserve"> The Lev equivalent of government securities denominated in foreign currency is calculated based on the exchange rate of foreign currencies to the Bulgarian lev published by the BNB valid for the last business day of the respective period.</t>
    </r>
  </si>
</sst>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 _л_в_._-;\-* #,##0.00\ _л_в_._-;_-* &quot;-&quot;??\ _л_в_._-;_-@_-"/>
    <numFmt numFmtId="164" formatCode="_-* #,##0.00\ _л_в_-;\-* #,##0.00\ _л_в_-;_-* &quot;-&quot;??\ _л_в_-;_-@_-"/>
    <numFmt numFmtId="165" formatCode="_-* #,##0\ _л_в_-;\-* #,##0\ _л_в_-;_-* &quot;-&quot;??\ _л_в_-;_-@_-"/>
    <numFmt numFmtId="166" formatCode="#,##0.00_);\(#,##0.00\)"/>
    <numFmt numFmtId="167" formatCode="#,##0.00_ ;\-#,##0.00\ "/>
    <numFmt numFmtId="168" formatCode="0.000"/>
    <numFmt numFmtId="169" formatCode="#,##0.0000"/>
  </numFmts>
  <fonts count="34">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9"/>
      <name val="Arial"/>
      <family val="2"/>
      <charset val="204"/>
    </font>
    <font>
      <b/>
      <sz val="9"/>
      <color indexed="8"/>
      <name val="Arial"/>
      <family val="2"/>
      <charset val="204"/>
    </font>
    <font>
      <sz val="8"/>
      <name val="Arial"/>
      <family val="2"/>
      <charset val="204"/>
    </font>
    <font>
      <b/>
      <sz val="7"/>
      <name val="Arial"/>
      <family val="2"/>
      <charset val="204"/>
    </font>
    <font>
      <b/>
      <sz val="7"/>
      <color indexed="10"/>
      <name val="Arial"/>
      <family val="2"/>
      <charset val="204"/>
    </font>
    <font>
      <b/>
      <sz val="10"/>
      <color indexed="8"/>
      <name val="Arial"/>
      <family val="2"/>
      <charset val="204"/>
    </font>
    <font>
      <b/>
      <sz val="8"/>
      <color indexed="8"/>
      <name val="Arial"/>
      <family val="2"/>
      <charset val="204"/>
    </font>
    <font>
      <b/>
      <sz val="8"/>
      <name val="Arial"/>
      <family val="2"/>
      <charset val="204"/>
    </font>
    <font>
      <b/>
      <sz val="8.8000000000000007"/>
      <name val="Arial"/>
      <family val="2"/>
      <charset val="204"/>
    </font>
    <font>
      <b/>
      <sz val="7"/>
      <color indexed="8"/>
      <name val="Arial"/>
      <family val="2"/>
      <charset val="204"/>
    </font>
    <font>
      <b/>
      <sz val="8.8000000000000007"/>
      <color indexed="8"/>
      <name val="Arial"/>
      <family val="2"/>
      <charset val="204"/>
    </font>
    <font>
      <b/>
      <vertAlign val="superscript"/>
      <sz val="9"/>
      <name val="Arial"/>
      <family val="2"/>
      <charset val="204"/>
    </font>
    <font>
      <sz val="11"/>
      <name val="Times New Roman"/>
      <family val="1"/>
      <charset val="204"/>
    </font>
    <font>
      <b/>
      <sz val="8.5"/>
      <name val="Arial"/>
      <family val="2"/>
      <charset val="204"/>
    </font>
    <font>
      <sz val="11"/>
      <color indexed="8"/>
      <name val="Arial"/>
      <family val="2"/>
      <charset val="204"/>
    </font>
    <font>
      <sz val="10"/>
      <color indexed="8"/>
      <name val="Arial"/>
      <family val="2"/>
      <charset val="204"/>
    </font>
    <font>
      <sz val="8"/>
      <name val="Calibri"/>
      <family val="2"/>
    </font>
    <font>
      <sz val="10"/>
      <name val="Arial"/>
      <charset val="204"/>
    </font>
    <font>
      <b/>
      <sz val="14"/>
      <name val="Arial"/>
      <family val="2"/>
      <charset val="204"/>
    </font>
    <font>
      <sz val="11"/>
      <name val="Arial"/>
      <family val="2"/>
      <charset val="204"/>
    </font>
    <font>
      <b/>
      <sz val="12"/>
      <name val="Arial"/>
      <family val="2"/>
      <charset val="204"/>
    </font>
    <font>
      <i/>
      <sz val="12"/>
      <name val="Arial"/>
      <family val="2"/>
      <charset val="204"/>
    </font>
    <font>
      <sz val="11"/>
      <color theme="1"/>
      <name val="Calibri"/>
      <family val="2"/>
      <scheme val="minor"/>
    </font>
    <font>
      <sz val="10"/>
      <name val="HebarCond"/>
      <charset val="204"/>
    </font>
    <font>
      <b/>
      <sz val="12"/>
      <name val="HebarCond"/>
      <charset val="204"/>
    </font>
    <font>
      <sz val="9"/>
      <color theme="1"/>
      <name val="Calibri"/>
      <family val="2"/>
      <scheme val="minor"/>
    </font>
    <font>
      <sz val="9"/>
      <color indexed="8"/>
      <name val="Arial"/>
      <family val="2"/>
      <charset val="204"/>
    </font>
    <font>
      <b/>
      <sz val="10"/>
      <color theme="1"/>
      <name val="Arial"/>
      <family val="2"/>
      <charset val="204"/>
    </font>
  </fonts>
  <fills count="12">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43"/>
        <bgColor indexed="64"/>
      </patternFill>
    </fill>
    <fill>
      <patternFill patternType="solid">
        <fgColor indexed="55"/>
        <bgColor indexed="64"/>
      </patternFill>
    </fill>
    <fill>
      <patternFill patternType="solid">
        <fgColor theme="0"/>
        <bgColor indexed="64"/>
      </patternFill>
    </fill>
    <fill>
      <patternFill patternType="solid">
        <fgColor theme="0" tint="-0.249977111117893"/>
        <bgColor indexed="64"/>
      </patternFill>
    </fill>
    <fill>
      <patternFill patternType="solid">
        <fgColor rgb="FFFFFFFF"/>
        <bgColor indexed="64"/>
      </patternFill>
    </fill>
    <fill>
      <patternFill patternType="solid">
        <fgColor rgb="FFC0C0C0"/>
        <bgColor indexed="64"/>
      </patternFill>
    </fill>
  </fills>
  <borders count="37">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9">
    <xf numFmtId="0" fontId="0" fillId="0" borderId="0"/>
    <xf numFmtId="43" fontId="1" fillId="0" borderId="0" applyFont="0" applyFill="0" applyBorder="0" applyAlignment="0" applyProtection="0"/>
    <xf numFmtId="9" fontId="1" fillId="0" borderId="0" applyFont="0" applyFill="0" applyBorder="0" applyAlignment="0" applyProtection="0"/>
    <xf numFmtId="0" fontId="23" fillId="0" borderId="0"/>
    <xf numFmtId="0" fontId="29" fillId="0" borderId="0"/>
    <xf numFmtId="0" fontId="4" fillId="0" borderId="0"/>
    <xf numFmtId="43" fontId="28" fillId="0" borderId="0" applyFont="0" applyFill="0" applyBorder="0" applyAlignment="0" applyProtection="0"/>
    <xf numFmtId="9" fontId="28" fillId="0" borderId="0" applyFont="0" applyFill="0" applyBorder="0" applyAlignment="0" applyProtection="0"/>
    <xf numFmtId="0" fontId="28" fillId="0" borderId="0"/>
  </cellStyleXfs>
  <cellXfs count="560">
    <xf numFmtId="0" fontId="0" fillId="0" borderId="0" xfId="0"/>
    <xf numFmtId="0" fontId="2" fillId="0" borderId="0" xfId="0" applyFont="1"/>
    <xf numFmtId="0" fontId="0" fillId="2" borderId="0" xfId="0" applyFill="1"/>
    <xf numFmtId="0" fontId="4" fillId="2" borderId="0" xfId="0" applyFont="1" applyFill="1"/>
    <xf numFmtId="0" fontId="4" fillId="2" borderId="0" xfId="0" applyFont="1" applyFill="1" applyBorder="1" applyAlignment="1">
      <alignment horizontal="right"/>
    </xf>
    <xf numFmtId="0" fontId="6" fillId="3" borderId="1" xfId="0" applyFont="1" applyFill="1" applyBorder="1" applyAlignment="1">
      <alignment horizontal="center"/>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49" fontId="6" fillId="2" borderId="9" xfId="0" applyNumberFormat="1" applyFont="1" applyFill="1" applyBorder="1" applyAlignment="1">
      <alignment horizontal="center"/>
    </xf>
    <xf numFmtId="3" fontId="7" fillId="2" borderId="10" xfId="1" applyNumberFormat="1" applyFont="1" applyFill="1" applyBorder="1" applyAlignment="1">
      <alignment horizontal="center"/>
    </xf>
    <xf numFmtId="3" fontId="6" fillId="2" borderId="11" xfId="1" applyNumberFormat="1" applyFont="1" applyFill="1" applyBorder="1" applyAlignment="1">
      <alignment horizontal="center"/>
    </xf>
    <xf numFmtId="0" fontId="3" fillId="2" borderId="0" xfId="0" applyFont="1" applyFill="1"/>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2" fillId="0" borderId="0" xfId="0" applyFont="1" applyAlignment="1"/>
    <xf numFmtId="0" fontId="5" fillId="2" borderId="9" xfId="0" applyFont="1" applyFill="1" applyBorder="1" applyAlignment="1">
      <alignment horizontal="left" vertical="top" wrapText="1"/>
    </xf>
    <xf numFmtId="14" fontId="5" fillId="2" borderId="3" xfId="0" applyNumberFormat="1" applyFont="1" applyFill="1" applyBorder="1" applyAlignment="1">
      <alignment horizontal="center" vertical="center"/>
    </xf>
    <xf numFmtId="0" fontId="2" fillId="0" borderId="0" xfId="0" applyFont="1" applyAlignment="1">
      <alignment vertical="center"/>
    </xf>
    <xf numFmtId="164" fontId="2" fillId="0" borderId="0" xfId="0" applyNumberFormat="1" applyFont="1" applyAlignment="1">
      <alignment vertical="center"/>
    </xf>
    <xf numFmtId="0" fontId="7" fillId="0" borderId="0" xfId="0" applyFont="1" applyFill="1" applyBorder="1" applyAlignment="1">
      <alignment horizontal="center"/>
    </xf>
    <xf numFmtId="0" fontId="6" fillId="0" borderId="0" xfId="0" applyFont="1" applyAlignment="1">
      <alignment horizontal="center"/>
    </xf>
    <xf numFmtId="14" fontId="7" fillId="4" borderId="5" xfId="0" applyNumberFormat="1" applyFont="1" applyFill="1" applyBorder="1" applyAlignment="1" applyProtection="1">
      <alignment horizontal="center"/>
    </xf>
    <xf numFmtId="14" fontId="7" fillId="4" borderId="1" xfId="0" applyNumberFormat="1" applyFont="1" applyFill="1" applyBorder="1" applyAlignment="1" applyProtection="1">
      <alignment horizontal="center"/>
    </xf>
    <xf numFmtId="3" fontId="7" fillId="4" borderId="4" xfId="0" applyNumberFormat="1" applyFont="1" applyFill="1" applyBorder="1" applyAlignment="1" applyProtection="1">
      <alignment horizontal="center"/>
    </xf>
    <xf numFmtId="166" fontId="7" fillId="4" borderId="1" xfId="0" applyNumberFormat="1" applyFont="1" applyFill="1" applyBorder="1" applyProtection="1"/>
    <xf numFmtId="166" fontId="7" fillId="4" borderId="6" xfId="0" applyNumberFormat="1" applyFont="1" applyFill="1" applyBorder="1" applyProtection="1"/>
    <xf numFmtId="4" fontId="7" fillId="4" borderId="1" xfId="0" applyNumberFormat="1" applyFont="1" applyFill="1" applyBorder="1" applyProtection="1"/>
    <xf numFmtId="166" fontId="7" fillId="4" borderId="1" xfId="0" applyNumberFormat="1" applyFont="1" applyFill="1" applyBorder="1" applyAlignment="1" applyProtection="1">
      <alignment horizontal="right"/>
    </xf>
    <xf numFmtId="166" fontId="7" fillId="4" borderId="5" xfId="0" applyNumberFormat="1" applyFont="1" applyFill="1" applyBorder="1" applyAlignment="1" applyProtection="1">
      <alignment horizontal="right"/>
    </xf>
    <xf numFmtId="10" fontId="7" fillId="4" borderId="1" xfId="0" applyNumberFormat="1" applyFont="1" applyFill="1" applyBorder="1" applyAlignment="1" applyProtection="1">
      <alignment horizontal="center"/>
    </xf>
    <xf numFmtId="10" fontId="7" fillId="4" borderId="6" xfId="0" applyNumberFormat="1" applyFont="1" applyFill="1" applyBorder="1" applyAlignment="1" applyProtection="1">
      <alignment horizontal="center"/>
    </xf>
    <xf numFmtId="0" fontId="6" fillId="0" borderId="2" xfId="0" applyFont="1" applyBorder="1" applyAlignment="1">
      <alignment horizontal="right"/>
    </xf>
    <xf numFmtId="14" fontId="7" fillId="0" borderId="2" xfId="0" applyNumberFormat="1" applyFont="1" applyFill="1" applyBorder="1" applyAlignment="1" applyProtection="1">
      <alignment horizontal="center"/>
    </xf>
    <xf numFmtId="3" fontId="7" fillId="0" borderId="2" xfId="0" applyNumberFormat="1" applyFont="1" applyFill="1" applyBorder="1" applyAlignment="1" applyProtection="1">
      <alignment horizontal="center"/>
    </xf>
    <xf numFmtId="166" fontId="7" fillId="0" borderId="2" xfId="0" applyNumberFormat="1" applyFont="1" applyFill="1" applyBorder="1" applyProtection="1"/>
    <xf numFmtId="166" fontId="7" fillId="0" borderId="2" xfId="0" applyNumberFormat="1" applyFont="1" applyFill="1" applyBorder="1" applyAlignment="1" applyProtection="1">
      <alignment horizontal="right"/>
    </xf>
    <xf numFmtId="166" fontId="7" fillId="0" borderId="2" xfId="0" applyNumberFormat="1" applyFont="1" applyFill="1" applyBorder="1" applyAlignment="1" applyProtection="1"/>
    <xf numFmtId="10" fontId="7" fillId="0" borderId="2" xfId="0" applyNumberFormat="1" applyFont="1" applyFill="1" applyBorder="1" applyAlignment="1" applyProtection="1">
      <alignment horizontal="center"/>
    </xf>
    <xf numFmtId="14" fontId="7" fillId="0" borderId="3" xfId="0" applyNumberFormat="1" applyFont="1" applyFill="1" applyBorder="1" applyAlignment="1" applyProtection="1">
      <alignment horizontal="center"/>
    </xf>
    <xf numFmtId="3" fontId="7" fillId="0" borderId="3" xfId="0" applyNumberFormat="1" applyFont="1" applyFill="1" applyBorder="1" applyAlignment="1" applyProtection="1">
      <alignment horizontal="center"/>
    </xf>
    <xf numFmtId="166" fontId="7" fillId="0" borderId="3" xfId="0" applyNumberFormat="1" applyFont="1" applyFill="1" applyBorder="1" applyAlignment="1" applyProtection="1">
      <alignment horizontal="right"/>
    </xf>
    <xf numFmtId="166" fontId="7" fillId="0" borderId="3" xfId="0" applyNumberFormat="1" applyFont="1" applyFill="1" applyBorder="1" applyProtection="1"/>
    <xf numFmtId="10" fontId="7" fillId="0" borderId="3" xfId="0" applyNumberFormat="1" applyFont="1" applyFill="1" applyBorder="1" applyAlignment="1" applyProtection="1">
      <alignment horizontal="center"/>
    </xf>
    <xf numFmtId="0" fontId="6" fillId="5" borderId="13" xfId="0" applyFont="1" applyFill="1" applyBorder="1" applyAlignment="1" applyProtection="1">
      <alignment horizontal="left" wrapText="1"/>
    </xf>
    <xf numFmtId="0" fontId="6" fillId="5" borderId="14" xfId="0" applyFont="1" applyFill="1" applyBorder="1" applyAlignment="1">
      <alignment horizontal="center"/>
    </xf>
    <xf numFmtId="166" fontId="7" fillId="5" borderId="12" xfId="0" applyNumberFormat="1" applyFont="1" applyFill="1" applyBorder="1" applyAlignment="1" applyProtection="1">
      <alignment horizontal="right"/>
    </xf>
    <xf numFmtId="0" fontId="7" fillId="5" borderId="12" xfId="0" applyFont="1" applyFill="1" applyBorder="1" applyAlignment="1">
      <alignment horizontal="right"/>
    </xf>
    <xf numFmtId="0" fontId="7" fillId="5" borderId="12" xfId="0" applyFont="1" applyFill="1" applyBorder="1" applyAlignment="1">
      <alignment horizontal="center"/>
    </xf>
    <xf numFmtId="166" fontId="7" fillId="5" borderId="12" xfId="0" applyNumberFormat="1" applyFont="1" applyFill="1" applyBorder="1" applyProtection="1"/>
    <xf numFmtId="4" fontId="7" fillId="0" borderId="3" xfId="0" applyNumberFormat="1" applyFont="1" applyFill="1" applyBorder="1" applyAlignment="1" applyProtection="1">
      <alignment horizontal="right"/>
    </xf>
    <xf numFmtId="0" fontId="6" fillId="0" borderId="0" xfId="0" applyFont="1"/>
    <xf numFmtId="0" fontId="13" fillId="0" borderId="0" xfId="0" applyFont="1"/>
    <xf numFmtId="166" fontId="7" fillId="0" borderId="0" xfId="0" applyNumberFormat="1" applyFont="1" applyFill="1" applyBorder="1" applyProtection="1"/>
    <xf numFmtId="166" fontId="7" fillId="0" borderId="0" xfId="0" applyNumberFormat="1" applyFont="1" applyFill="1" applyBorder="1" applyAlignment="1" applyProtection="1">
      <alignment horizontal="right"/>
    </xf>
    <xf numFmtId="10" fontId="7" fillId="0" borderId="0" xfId="0" applyNumberFormat="1" applyFont="1" applyFill="1" applyBorder="1" applyAlignment="1" applyProtection="1">
      <alignment horizontal="center"/>
    </xf>
    <xf numFmtId="0" fontId="6" fillId="0" borderId="7" xfId="0" applyFont="1" applyBorder="1" applyAlignment="1">
      <alignment horizontal="right"/>
    </xf>
    <xf numFmtId="14" fontId="7" fillId="4" borderId="2" xfId="0" applyNumberFormat="1" applyFont="1" applyFill="1" applyBorder="1" applyAlignment="1" applyProtection="1">
      <alignment horizontal="center"/>
    </xf>
    <xf numFmtId="166" fontId="7" fillId="4" borderId="2" xfId="0" applyNumberFormat="1" applyFont="1" applyFill="1" applyBorder="1" applyProtection="1"/>
    <xf numFmtId="10" fontId="7" fillId="4" borderId="2" xfId="2" applyNumberFormat="1" applyFont="1" applyFill="1" applyBorder="1" applyAlignment="1" applyProtection="1">
      <alignment horizontal="center"/>
    </xf>
    <xf numFmtId="10" fontId="7" fillId="0" borderId="2" xfId="2" applyNumberFormat="1" applyFont="1" applyFill="1" applyBorder="1" applyAlignment="1" applyProtection="1">
      <alignment horizontal="center"/>
    </xf>
    <xf numFmtId="10" fontId="7" fillId="0" borderId="3" xfId="2" applyNumberFormat="1" applyFont="1" applyFill="1" applyBorder="1" applyAlignment="1" applyProtection="1">
      <alignment horizontal="center"/>
    </xf>
    <xf numFmtId="0" fontId="7" fillId="5" borderId="13" xfId="0" applyFont="1" applyFill="1" applyBorder="1" applyAlignment="1" applyProtection="1">
      <alignment horizontal="left"/>
    </xf>
    <xf numFmtId="0" fontId="7" fillId="5" borderId="14" xfId="0" applyFont="1" applyFill="1" applyBorder="1" applyAlignment="1">
      <alignment horizontal="center"/>
    </xf>
    <xf numFmtId="0" fontId="7" fillId="5" borderId="15" xfId="0" applyFont="1" applyFill="1" applyBorder="1" applyAlignment="1">
      <alignment horizontal="center"/>
    </xf>
    <xf numFmtId="0" fontId="7" fillId="5" borderId="9" xfId="0" applyFont="1" applyFill="1" applyBorder="1" applyAlignment="1" applyProtection="1">
      <alignment horizontal="left"/>
    </xf>
    <xf numFmtId="0" fontId="7" fillId="5" borderId="10" xfId="0" applyFont="1" applyFill="1" applyBorder="1" applyAlignment="1">
      <alignment horizontal="center"/>
    </xf>
    <xf numFmtId="0" fontId="6" fillId="0" borderId="0" xfId="0" applyFont="1" applyAlignment="1" applyProtection="1">
      <alignment horizontal="left"/>
    </xf>
    <xf numFmtId="0" fontId="6" fillId="0" borderId="0" xfId="0" applyFont="1" applyAlignment="1">
      <alignment horizontal="right"/>
    </xf>
    <xf numFmtId="4" fontId="6" fillId="0" borderId="0" xfId="0" applyNumberFormat="1" applyFont="1"/>
    <xf numFmtId="0" fontId="6" fillId="0" borderId="0" xfId="0" applyFont="1" applyAlignment="1">
      <alignment horizontal="left"/>
    </xf>
    <xf numFmtId="0" fontId="7" fillId="0" borderId="0" xfId="0" applyFont="1" applyFill="1" applyBorder="1" applyAlignment="1">
      <alignment horizontal="right"/>
    </xf>
    <xf numFmtId="0" fontId="14" fillId="0" borderId="0" xfId="0" applyFont="1"/>
    <xf numFmtId="0" fontId="14" fillId="0" borderId="2" xfId="0" applyFont="1" applyBorder="1" applyAlignment="1">
      <alignment horizontal="right"/>
    </xf>
    <xf numFmtId="3" fontId="7" fillId="4" borderId="1" xfId="0" applyNumberFormat="1" applyFont="1" applyFill="1" applyBorder="1" applyAlignment="1" applyProtection="1">
      <alignment horizontal="center"/>
    </xf>
    <xf numFmtId="10" fontId="7" fillId="4" borderId="1" xfId="2" applyNumberFormat="1" applyFont="1" applyFill="1" applyBorder="1" applyAlignment="1" applyProtection="1">
      <alignment horizontal="center"/>
    </xf>
    <xf numFmtId="166" fontId="7" fillId="0" borderId="2" xfId="0" applyNumberFormat="1" applyFont="1" applyFill="1" applyBorder="1" applyAlignment="1">
      <alignment horizontal="right"/>
    </xf>
    <xf numFmtId="14" fontId="7" fillId="0" borderId="0" xfId="0" applyNumberFormat="1" applyFont="1" applyFill="1" applyBorder="1" applyAlignment="1" applyProtection="1">
      <alignment horizontal="center"/>
    </xf>
    <xf numFmtId="3" fontId="7" fillId="0" borderId="0" xfId="0" applyNumberFormat="1" applyFont="1" applyFill="1" applyBorder="1" applyAlignment="1" applyProtection="1">
      <alignment horizontal="center"/>
    </xf>
    <xf numFmtId="166" fontId="7" fillId="0" borderId="0" xfId="0" applyNumberFormat="1" applyFont="1" applyFill="1" applyBorder="1" applyAlignment="1">
      <alignment horizontal="right"/>
    </xf>
    <xf numFmtId="166" fontId="7" fillId="0" borderId="3" xfId="0" applyNumberFormat="1" applyFont="1" applyFill="1" applyBorder="1" applyAlignment="1">
      <alignment horizontal="right"/>
    </xf>
    <xf numFmtId="0" fontId="7" fillId="5" borderId="14" xfId="0" applyFont="1" applyFill="1" applyBorder="1" applyAlignment="1">
      <alignment horizontal="right"/>
    </xf>
    <xf numFmtId="0" fontId="7" fillId="5" borderId="13" xfId="0" applyFont="1" applyFill="1" applyBorder="1" applyAlignment="1">
      <alignment horizontal="right"/>
    </xf>
    <xf numFmtId="0" fontId="6" fillId="0" borderId="0" xfId="0" applyFont="1" applyFill="1" applyBorder="1"/>
    <xf numFmtId="0" fontId="6" fillId="4" borderId="1" xfId="0" applyFont="1" applyFill="1" applyBorder="1" applyAlignment="1">
      <alignment horizontal="center"/>
    </xf>
    <xf numFmtId="0" fontId="6" fillId="4" borderId="1" xfId="0" applyFont="1" applyFill="1" applyBorder="1"/>
    <xf numFmtId="166" fontId="6" fillId="4" borderId="1" xfId="0" applyNumberFormat="1" applyFont="1" applyFill="1" applyBorder="1" applyAlignment="1">
      <alignment horizontal="right"/>
    </xf>
    <xf numFmtId="0" fontId="6" fillId="4" borderId="1" xfId="0" applyFont="1" applyFill="1" applyBorder="1" applyAlignment="1">
      <alignment horizontal="left"/>
    </xf>
    <xf numFmtId="3" fontId="7" fillId="0" borderId="10" xfId="0" applyNumberFormat="1" applyFont="1" applyFill="1" applyBorder="1" applyAlignment="1" applyProtection="1">
      <alignment horizontal="center"/>
    </xf>
    <xf numFmtId="0" fontId="6" fillId="4" borderId="7" xfId="0" applyFont="1" applyFill="1" applyBorder="1" applyAlignment="1">
      <alignment horizontal="center"/>
    </xf>
    <xf numFmtId="14" fontId="7" fillId="4" borderId="7" xfId="0" applyNumberFormat="1" applyFont="1" applyFill="1" applyBorder="1" applyAlignment="1" applyProtection="1">
      <alignment horizontal="center"/>
    </xf>
    <xf numFmtId="3" fontId="7" fillId="4" borderId="7" xfId="0" applyNumberFormat="1" applyFont="1" applyFill="1" applyBorder="1" applyAlignment="1" applyProtection="1">
      <alignment horizontal="center"/>
    </xf>
    <xf numFmtId="166" fontId="7" fillId="4" borderId="7" xfId="0" applyNumberFormat="1" applyFont="1" applyFill="1" applyBorder="1" applyProtection="1"/>
    <xf numFmtId="0" fontId="6" fillId="4" borderId="7" xfId="0" applyFont="1" applyFill="1" applyBorder="1"/>
    <xf numFmtId="166" fontId="6" fillId="4" borderId="7" xfId="0" applyNumberFormat="1" applyFont="1" applyFill="1" applyBorder="1" applyAlignment="1">
      <alignment horizontal="right"/>
    </xf>
    <xf numFmtId="166" fontId="6" fillId="4" borderId="7" xfId="0" applyNumberFormat="1" applyFont="1" applyFill="1" applyBorder="1" applyAlignment="1">
      <alignment horizontal="left"/>
    </xf>
    <xf numFmtId="10" fontId="7" fillId="4" borderId="7" xfId="2" applyNumberFormat="1" applyFont="1" applyFill="1" applyBorder="1" applyAlignment="1" applyProtection="1">
      <alignment horizontal="center"/>
    </xf>
    <xf numFmtId="0" fontId="6" fillId="4" borderId="2" xfId="0" applyFont="1" applyFill="1" applyBorder="1"/>
    <xf numFmtId="0" fontId="6" fillId="4" borderId="6" xfId="0" applyFont="1" applyFill="1" applyBorder="1" applyAlignment="1">
      <alignment horizontal="center"/>
    </xf>
    <xf numFmtId="14" fontId="7" fillId="4" borderId="4" xfId="0" applyNumberFormat="1" applyFont="1" applyFill="1" applyBorder="1" applyAlignment="1" applyProtection="1">
      <alignment horizontal="center"/>
    </xf>
    <xf numFmtId="166" fontId="7" fillId="4" borderId="4" xfId="0" applyNumberFormat="1" applyFont="1" applyFill="1" applyBorder="1" applyProtection="1"/>
    <xf numFmtId="0" fontId="6" fillId="4" borderId="4" xfId="0" applyFont="1" applyFill="1" applyBorder="1"/>
    <xf numFmtId="0" fontId="6" fillId="4" borderId="4" xfId="0" applyFont="1" applyFill="1" applyBorder="1" applyAlignment="1">
      <alignment horizontal="left"/>
    </xf>
    <xf numFmtId="10" fontId="7" fillId="4" borderId="5" xfId="2" applyNumberFormat="1" applyFont="1" applyFill="1" applyBorder="1" applyAlignment="1" applyProtection="1">
      <alignment horizontal="center"/>
    </xf>
    <xf numFmtId="166" fontId="6" fillId="0" borderId="2" xfId="0" applyNumberFormat="1" applyFont="1" applyFill="1" applyBorder="1"/>
    <xf numFmtId="10" fontId="6" fillId="0" borderId="2" xfId="0" applyNumberFormat="1" applyFont="1" applyFill="1" applyBorder="1" applyAlignment="1">
      <alignment horizontal="center"/>
    </xf>
    <xf numFmtId="166" fontId="6" fillId="4" borderId="1" xfId="0" applyNumberFormat="1" applyFont="1" applyFill="1" applyBorder="1"/>
    <xf numFmtId="166" fontId="7" fillId="4" borderId="1" xfId="0" applyNumberFormat="1" applyFont="1" applyFill="1" applyBorder="1" applyAlignment="1" applyProtection="1">
      <alignment horizontal="center"/>
    </xf>
    <xf numFmtId="10" fontId="6" fillId="4" borderId="1" xfId="0" applyNumberFormat="1" applyFont="1" applyFill="1" applyBorder="1" applyAlignment="1">
      <alignment horizontal="center"/>
    </xf>
    <xf numFmtId="14" fontId="6" fillId="4" borderId="1" xfId="0" applyNumberFormat="1" applyFont="1" applyFill="1" applyBorder="1" applyAlignment="1" applyProtection="1">
      <alignment horizontal="center"/>
    </xf>
    <xf numFmtId="14" fontId="6" fillId="4" borderId="6" xfId="0" applyNumberFormat="1" applyFont="1" applyFill="1" applyBorder="1" applyAlignment="1" applyProtection="1">
      <alignment horizontal="center"/>
    </xf>
    <xf numFmtId="3" fontId="6" fillId="4" borderId="1" xfId="0" applyNumberFormat="1" applyFont="1" applyFill="1" applyBorder="1" applyAlignment="1" applyProtection="1">
      <alignment horizontal="center"/>
    </xf>
    <xf numFmtId="166" fontId="6" fillId="4" borderId="1" xfId="0" applyNumberFormat="1" applyFont="1" applyFill="1" applyBorder="1" applyProtection="1"/>
    <xf numFmtId="166" fontId="6" fillId="4" borderId="1" xfId="0" applyNumberFormat="1" applyFont="1" applyFill="1" applyBorder="1" applyAlignment="1" applyProtection="1">
      <alignment horizontal="right"/>
    </xf>
    <xf numFmtId="10" fontId="6" fillId="4" borderId="1" xfId="2" applyNumberFormat="1" applyFont="1" applyFill="1" applyBorder="1" applyAlignment="1" applyProtection="1">
      <alignment horizontal="center"/>
    </xf>
    <xf numFmtId="10" fontId="6" fillId="4" borderId="1" xfId="0" applyNumberFormat="1" applyFont="1" applyFill="1" applyBorder="1" applyAlignment="1" applyProtection="1">
      <alignment horizontal="center"/>
    </xf>
    <xf numFmtId="0" fontId="6" fillId="5" borderId="13" xfId="0" applyFont="1" applyFill="1" applyBorder="1" applyAlignment="1" applyProtection="1">
      <alignment horizontal="left"/>
    </xf>
    <xf numFmtId="0" fontId="6" fillId="5" borderId="10" xfId="0" applyFont="1" applyFill="1" applyBorder="1" applyAlignment="1">
      <alignment horizontal="center"/>
    </xf>
    <xf numFmtId="0" fontId="6" fillId="5" borderId="15" xfId="0" applyFont="1" applyFill="1" applyBorder="1" applyAlignment="1">
      <alignment horizontal="center"/>
    </xf>
    <xf numFmtId="166" fontId="7" fillId="5" borderId="3" xfId="0" applyNumberFormat="1" applyFont="1" applyFill="1" applyBorder="1" applyAlignment="1" applyProtection="1">
      <alignment horizontal="right"/>
    </xf>
    <xf numFmtId="0" fontId="7" fillId="5" borderId="9" xfId="0" applyFont="1" applyFill="1" applyBorder="1" applyAlignment="1">
      <alignment horizontal="center"/>
    </xf>
    <xf numFmtId="0" fontId="7" fillId="5" borderId="3" xfId="0" applyFont="1" applyFill="1" applyBorder="1" applyAlignment="1">
      <alignment horizontal="center"/>
    </xf>
    <xf numFmtId="0" fontId="7" fillId="5" borderId="3" xfId="0" applyFont="1" applyFill="1" applyBorder="1"/>
    <xf numFmtId="0" fontId="7" fillId="5" borderId="9" xfId="0" applyFont="1" applyFill="1" applyBorder="1" applyAlignment="1" applyProtection="1">
      <alignment horizontal="center"/>
    </xf>
    <xf numFmtId="0" fontId="7" fillId="5" borderId="3" xfId="0" applyFont="1" applyFill="1" applyBorder="1" applyAlignment="1" applyProtection="1">
      <alignment horizontal="center"/>
    </xf>
    <xf numFmtId="0" fontId="7" fillId="5" borderId="10" xfId="0" applyFont="1" applyFill="1" applyBorder="1"/>
    <xf numFmtId="0" fontId="6" fillId="4" borderId="5" xfId="0" applyFont="1" applyFill="1" applyBorder="1" applyAlignment="1">
      <alignment horizontal="center"/>
    </xf>
    <xf numFmtId="0" fontId="6" fillId="4" borderId="5" xfId="0" applyFont="1" applyFill="1" applyBorder="1"/>
    <xf numFmtId="3" fontId="6" fillId="4" borderId="5" xfId="0" applyNumberFormat="1" applyFont="1" applyFill="1" applyBorder="1" applyAlignment="1" applyProtection="1">
      <alignment horizontal="center"/>
    </xf>
    <xf numFmtId="166" fontId="6" fillId="4" borderId="5" xfId="0" applyNumberFormat="1" applyFont="1" applyFill="1" applyBorder="1" applyAlignment="1">
      <alignment horizontal="left"/>
    </xf>
    <xf numFmtId="0" fontId="6" fillId="0" borderId="0" xfId="0" applyFont="1" applyFill="1"/>
    <xf numFmtId="0" fontId="7" fillId="0" borderId="13" xfId="0" applyFont="1" applyFill="1" applyBorder="1" applyAlignment="1" applyProtection="1">
      <alignment horizontal="left"/>
    </xf>
    <xf numFmtId="0" fontId="7" fillId="0" borderId="14" xfId="0" applyFont="1" applyFill="1" applyBorder="1" applyAlignment="1">
      <alignment horizontal="center"/>
    </xf>
    <xf numFmtId="166" fontId="7" fillId="0" borderId="14" xfId="0" applyNumberFormat="1" applyFont="1" applyFill="1" applyBorder="1" applyAlignment="1" applyProtection="1">
      <alignment horizontal="right"/>
    </xf>
    <xf numFmtId="166" fontId="7" fillId="0" borderId="14" xfId="0" applyNumberFormat="1" applyFont="1" applyFill="1" applyBorder="1" applyProtection="1"/>
    <xf numFmtId="4" fontId="7" fillId="0" borderId="14" xfId="0" applyNumberFormat="1" applyFont="1" applyFill="1" applyBorder="1" applyProtection="1"/>
    <xf numFmtId="0" fontId="7" fillId="0" borderId="14" xfId="0" applyFont="1" applyFill="1" applyBorder="1" applyAlignment="1">
      <alignment horizontal="right"/>
    </xf>
    <xf numFmtId="166" fontId="7" fillId="0" borderId="15" xfId="0" applyNumberFormat="1" applyFont="1" applyFill="1" applyBorder="1" applyProtection="1"/>
    <xf numFmtId="0" fontId="6" fillId="4" borderId="0" xfId="0" applyFont="1" applyFill="1" applyBorder="1" applyAlignment="1">
      <alignment horizontal="center"/>
    </xf>
    <xf numFmtId="3" fontId="7" fillId="4" borderId="0" xfId="0" applyNumberFormat="1" applyFont="1" applyFill="1" applyBorder="1" applyAlignment="1" applyProtection="1">
      <alignment horizontal="center"/>
    </xf>
    <xf numFmtId="166" fontId="7" fillId="4" borderId="0" xfId="0" applyNumberFormat="1" applyFont="1" applyFill="1" applyBorder="1" applyProtection="1"/>
    <xf numFmtId="0" fontId="6" fillId="4" borderId="0" xfId="0" applyFont="1" applyFill="1" applyBorder="1"/>
    <xf numFmtId="166" fontId="6" fillId="4" borderId="2" xfId="0" applyNumberFormat="1" applyFont="1" applyFill="1" applyBorder="1" applyAlignment="1">
      <alignment horizontal="right"/>
    </xf>
    <xf numFmtId="0" fontId="6" fillId="4" borderId="0" xfId="0" applyFont="1" applyFill="1" applyBorder="1" applyAlignment="1">
      <alignment horizontal="left"/>
    </xf>
    <xf numFmtId="0" fontId="7" fillId="0" borderId="7" xfId="0" applyFont="1" applyFill="1" applyBorder="1" applyAlignment="1" applyProtection="1">
      <alignment horizontal="left"/>
    </xf>
    <xf numFmtId="166" fontId="7" fillId="0" borderId="12" xfId="0" applyNumberFormat="1" applyFont="1" applyFill="1" applyBorder="1" applyAlignment="1" applyProtection="1">
      <alignment horizontal="right"/>
    </xf>
    <xf numFmtId="0" fontId="7" fillId="0" borderId="13" xfId="0" applyFont="1" applyFill="1" applyBorder="1" applyAlignment="1">
      <alignment horizontal="right"/>
    </xf>
    <xf numFmtId="0" fontId="7" fillId="0" borderId="12" xfId="0" applyFont="1" applyFill="1" applyBorder="1" applyAlignment="1">
      <alignment horizontal="right"/>
    </xf>
    <xf numFmtId="0" fontId="7" fillId="0" borderId="12" xfId="0" applyFont="1" applyFill="1" applyBorder="1" applyAlignment="1">
      <alignment horizontal="center"/>
    </xf>
    <xf numFmtId="166" fontId="7" fillId="0" borderId="12" xfId="0" applyNumberFormat="1" applyFont="1" applyFill="1" applyBorder="1" applyProtection="1"/>
    <xf numFmtId="0" fontId="7" fillId="5" borderId="12" xfId="0" applyFont="1" applyFill="1" applyBorder="1"/>
    <xf numFmtId="3" fontId="5" fillId="2" borderId="0" xfId="1" applyNumberFormat="1" applyFont="1" applyFill="1" applyBorder="1" applyAlignment="1">
      <alignment horizontal="center"/>
    </xf>
    <xf numFmtId="0" fontId="6" fillId="3" borderId="9" xfId="0" applyFont="1" applyFill="1" applyBorder="1" applyAlignment="1">
      <alignment horizontal="center" vertical="top"/>
    </xf>
    <xf numFmtId="0" fontId="18" fillId="2" borderId="0" xfId="0" applyFont="1" applyFill="1" applyBorder="1"/>
    <xf numFmtId="0" fontId="18" fillId="2" borderId="0" xfId="0" applyFont="1" applyFill="1"/>
    <xf numFmtId="0" fontId="6" fillId="3" borderId="4" xfId="0" applyFont="1" applyFill="1" applyBorder="1" applyAlignment="1">
      <alignment horizontal="center" vertical="top"/>
    </xf>
    <xf numFmtId="3" fontId="18" fillId="2" borderId="0" xfId="0" applyNumberFormat="1" applyFont="1" applyFill="1"/>
    <xf numFmtId="3" fontId="0" fillId="2" borderId="0" xfId="0" applyNumberFormat="1" applyFill="1"/>
    <xf numFmtId="0" fontId="13" fillId="0" borderId="0" xfId="0" applyFont="1" applyFill="1" applyBorder="1" applyAlignment="1">
      <alignment horizontal="right" vertical="center"/>
    </xf>
    <xf numFmtId="0" fontId="6" fillId="2" borderId="0" xfId="0" applyFont="1" applyFill="1"/>
    <xf numFmtId="43" fontId="5" fillId="2" borderId="1" xfId="1" applyFont="1" applyFill="1" applyBorder="1" applyAlignment="1">
      <alignment horizont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8" fontId="5" fillId="2" borderId="1" xfId="0" applyNumberFormat="1" applyFont="1" applyFill="1" applyBorder="1" applyAlignment="1">
      <alignment horizontal="center"/>
    </xf>
    <xf numFmtId="0" fontId="6" fillId="2" borderId="3" xfId="0" applyFont="1" applyFill="1" applyBorder="1"/>
    <xf numFmtId="0" fontId="19" fillId="0" borderId="0" xfId="0" applyFont="1"/>
    <xf numFmtId="166" fontId="7" fillId="2" borderId="2" xfId="0" applyNumberFormat="1" applyFont="1" applyFill="1" applyBorder="1" applyAlignment="1" applyProtection="1">
      <alignment horizontal="center"/>
    </xf>
    <xf numFmtId="4" fontId="7" fillId="2" borderId="2" xfId="0" applyNumberFormat="1" applyFont="1" applyFill="1" applyBorder="1" applyAlignment="1" applyProtection="1">
      <alignment horizontal="center"/>
    </xf>
    <xf numFmtId="0" fontId="6" fillId="2" borderId="0" xfId="0" applyFont="1" applyFill="1" applyBorder="1"/>
    <xf numFmtId="0" fontId="7" fillId="6" borderId="1" xfId="0" applyFont="1" applyFill="1" applyBorder="1" applyAlignment="1" applyProtection="1">
      <alignment horizontal="center"/>
    </xf>
    <xf numFmtId="0" fontId="7" fillId="6" borderId="5" xfId="0" applyFont="1" applyFill="1" applyBorder="1" applyAlignment="1" applyProtection="1">
      <alignment horizontal="center" wrapText="1"/>
    </xf>
    <xf numFmtId="0" fontId="7" fillId="6" borderId="5" xfId="0" applyFont="1" applyFill="1" applyBorder="1" applyAlignment="1" applyProtection="1">
      <alignment horizontal="center"/>
    </xf>
    <xf numFmtId="0" fontId="7" fillId="6" borderId="4" xfId="0" applyFont="1" applyFill="1" applyBorder="1" applyAlignment="1" applyProtection="1">
      <alignment horizontal="centerContinuous"/>
    </xf>
    <xf numFmtId="0" fontId="7" fillId="6" borderId="14" xfId="0" applyFont="1" applyFill="1" applyBorder="1" applyAlignment="1" applyProtection="1">
      <alignment horizontal="centerContinuous"/>
    </xf>
    <xf numFmtId="166" fontId="7" fillId="6" borderId="1" xfId="0" applyNumberFormat="1" applyFont="1" applyFill="1" applyBorder="1" applyAlignment="1" applyProtection="1">
      <alignment horizontal="center"/>
    </xf>
    <xf numFmtId="166" fontId="7" fillId="6" borderId="6" xfId="0" applyNumberFormat="1" applyFont="1" applyFill="1" applyBorder="1" applyAlignment="1" applyProtection="1">
      <alignment horizontal="center"/>
    </xf>
    <xf numFmtId="4" fontId="7" fillId="6" borderId="1" xfId="0" applyNumberFormat="1" applyFont="1" applyFill="1" applyBorder="1" applyAlignment="1" applyProtection="1">
      <alignment horizontal="center"/>
    </xf>
    <xf numFmtId="0" fontId="7" fillId="6" borderId="13" xfId="0" applyFont="1" applyFill="1" applyBorder="1" applyAlignment="1" applyProtection="1">
      <alignment horizontal="centerContinuous"/>
    </xf>
    <xf numFmtId="0" fontId="7" fillId="6" borderId="15" xfId="0" applyFont="1" applyFill="1" applyBorder="1" applyAlignment="1" applyProtection="1">
      <alignment horizontal="centerContinuous"/>
    </xf>
    <xf numFmtId="0" fontId="7" fillId="6" borderId="6" xfId="0" applyFont="1" applyFill="1" applyBorder="1" applyAlignment="1" applyProtection="1">
      <alignment horizontal="center" vertical="center" wrapText="1"/>
    </xf>
    <xf numFmtId="0" fontId="7" fillId="6" borderId="6" xfId="0" applyFont="1" applyFill="1" applyBorder="1" applyAlignment="1" applyProtection="1">
      <alignment horizontal="centerContinuous"/>
    </xf>
    <xf numFmtId="0" fontId="7" fillId="6" borderId="2" xfId="0" applyFont="1" applyFill="1" applyBorder="1" applyAlignment="1" applyProtection="1">
      <alignment horizontal="center"/>
    </xf>
    <xf numFmtId="0" fontId="7" fillId="6" borderId="0" xfId="0" applyFont="1" applyFill="1" applyBorder="1" applyAlignment="1">
      <alignment horizontal="center"/>
    </xf>
    <xf numFmtId="0" fontId="7" fillId="6" borderId="2" xfId="0" applyFont="1" applyFill="1" applyBorder="1" applyAlignment="1">
      <alignment horizontal="center"/>
    </xf>
    <xf numFmtId="0" fontId="7" fillId="6" borderId="1" xfId="0" applyFont="1" applyFill="1" applyBorder="1" applyAlignment="1">
      <alignment horizontal="center"/>
    </xf>
    <xf numFmtId="166" fontId="7" fillId="6" borderId="2" xfId="0" applyNumberFormat="1" applyFont="1" applyFill="1" applyBorder="1" applyAlignment="1" applyProtection="1">
      <alignment horizontal="center"/>
    </xf>
    <xf numFmtId="166" fontId="7" fillId="6" borderId="8" xfId="0" applyNumberFormat="1" applyFont="1" applyFill="1" applyBorder="1" applyAlignment="1" applyProtection="1">
      <alignment horizontal="center"/>
    </xf>
    <xf numFmtId="4" fontId="7" fillId="6" borderId="2" xfId="0" applyNumberFormat="1" applyFont="1" applyFill="1" applyBorder="1" applyAlignment="1">
      <alignment horizontal="center"/>
    </xf>
    <xf numFmtId="0" fontId="7" fillId="6" borderId="4" xfId="0" applyFont="1" applyFill="1" applyBorder="1" applyAlignment="1" applyProtection="1">
      <alignment horizontal="center"/>
    </xf>
    <xf numFmtId="0" fontId="7" fillId="6" borderId="8" xfId="0" applyFont="1" applyFill="1" applyBorder="1" applyAlignment="1" applyProtection="1">
      <alignment horizontal="center" vertical="center" wrapText="1"/>
    </xf>
    <xf numFmtId="0" fontId="7" fillId="6" borderId="9" xfId="0" applyFont="1" applyFill="1" applyBorder="1" applyAlignment="1" applyProtection="1">
      <alignment horizontal="centerContinuous"/>
    </xf>
    <xf numFmtId="0" fontId="7" fillId="6" borderId="11" xfId="0" applyFont="1" applyFill="1" applyBorder="1" applyAlignment="1" applyProtection="1">
      <alignment horizontal="centerContinuous"/>
    </xf>
    <xf numFmtId="0" fontId="6" fillId="6" borderId="2" xfId="0" applyFont="1" applyFill="1" applyBorder="1" applyAlignment="1">
      <alignment horizontal="center" wrapText="1"/>
    </xf>
    <xf numFmtId="0" fontId="7" fillId="6" borderId="0" xfId="0" applyFont="1" applyFill="1" applyBorder="1" applyAlignment="1" applyProtection="1">
      <alignment horizontal="center"/>
    </xf>
    <xf numFmtId="166" fontId="7" fillId="6" borderId="8" xfId="0" applyNumberFormat="1" applyFont="1" applyFill="1" applyBorder="1" applyAlignment="1" applyProtection="1">
      <alignment horizontal="center" wrapText="1"/>
    </xf>
    <xf numFmtId="0" fontId="7" fillId="6" borderId="7" xfId="0" applyFont="1" applyFill="1" applyBorder="1" applyAlignment="1" applyProtection="1">
      <alignment horizontal="center" wrapText="1"/>
    </xf>
    <xf numFmtId="0" fontId="7" fillId="6" borderId="0" xfId="0" applyFont="1" applyFill="1" applyBorder="1" applyAlignment="1">
      <alignment horizontal="center" vertical="center" wrapText="1"/>
    </xf>
    <xf numFmtId="0" fontId="6" fillId="6" borderId="6" xfId="0" applyFont="1" applyFill="1" applyBorder="1" applyAlignment="1">
      <alignment horizontal="center"/>
    </xf>
    <xf numFmtId="0" fontId="7" fillId="6" borderId="8" xfId="0" applyFont="1" applyFill="1" applyBorder="1" applyAlignment="1" applyProtection="1">
      <alignment horizontal="center"/>
    </xf>
    <xf numFmtId="0" fontId="6" fillId="6" borderId="0" xfId="0" applyFont="1" applyFill="1" applyAlignment="1">
      <alignment horizontal="center"/>
    </xf>
    <xf numFmtId="0" fontId="7" fillId="6" borderId="7" xfId="0" applyFont="1" applyFill="1" applyBorder="1" applyAlignment="1" applyProtection="1">
      <alignment horizontal="center"/>
    </xf>
    <xf numFmtId="0" fontId="6" fillId="6" borderId="0" xfId="0" applyFont="1" applyFill="1" applyBorder="1" applyAlignment="1">
      <alignment horizontal="center"/>
    </xf>
    <xf numFmtId="0" fontId="6" fillId="6" borderId="2" xfId="0" applyFont="1" applyFill="1" applyBorder="1" applyAlignment="1">
      <alignment horizontal="center"/>
    </xf>
    <xf numFmtId="4" fontId="7" fillId="6" borderId="2" xfId="0" applyNumberFormat="1" applyFont="1" applyFill="1" applyBorder="1" applyAlignment="1" applyProtection="1">
      <alignment horizontal="center"/>
    </xf>
    <xf numFmtId="0" fontId="7" fillId="6" borderId="8" xfId="0" applyFont="1" applyFill="1" applyBorder="1" applyAlignment="1">
      <alignment horizontal="center"/>
    </xf>
    <xf numFmtId="0" fontId="7" fillId="6" borderId="3" xfId="0" applyFont="1" applyFill="1" applyBorder="1" applyAlignment="1">
      <alignment horizontal="center"/>
    </xf>
    <xf numFmtId="0" fontId="7" fillId="6" borderId="10" xfId="0" applyFont="1" applyFill="1" applyBorder="1" applyAlignment="1">
      <alignment horizontal="center"/>
    </xf>
    <xf numFmtId="0" fontId="6" fillId="6" borderId="10" xfId="0" applyFont="1" applyFill="1" applyBorder="1" applyAlignment="1">
      <alignment horizontal="center"/>
    </xf>
    <xf numFmtId="0" fontId="6" fillId="6" borderId="3" xfId="0" applyFont="1" applyFill="1" applyBorder="1" applyAlignment="1">
      <alignment horizontal="center"/>
    </xf>
    <xf numFmtId="0" fontId="7" fillId="6" borderId="3" xfId="0" applyFont="1" applyFill="1" applyBorder="1" applyAlignment="1" applyProtection="1">
      <alignment horizontal="center"/>
    </xf>
    <xf numFmtId="166" fontId="7" fillId="6" borderId="3" xfId="0" applyNumberFormat="1" applyFont="1" applyFill="1" applyBorder="1" applyAlignment="1" applyProtection="1">
      <alignment horizontal="center"/>
    </xf>
    <xf numFmtId="166" fontId="7" fillId="6" borderId="11" xfId="0" applyNumberFormat="1" applyFont="1" applyFill="1" applyBorder="1" applyAlignment="1" applyProtection="1">
      <alignment horizontal="center"/>
    </xf>
    <xf numFmtId="4" fontId="7" fillId="6" borderId="3" xfId="0" applyNumberFormat="1" applyFont="1" applyFill="1" applyBorder="1" applyAlignment="1" applyProtection="1">
      <alignment horizontal="center"/>
    </xf>
    <xf numFmtId="0" fontId="7" fillId="6" borderId="9" xfId="0" applyFont="1" applyFill="1" applyBorder="1" applyAlignment="1" applyProtection="1">
      <alignment horizontal="center"/>
    </xf>
    <xf numFmtId="0" fontId="7" fillId="6" borderId="10" xfId="0" applyFont="1" applyFill="1" applyBorder="1" applyAlignment="1" applyProtection="1">
      <alignment horizontal="center"/>
    </xf>
    <xf numFmtId="0" fontId="7" fillId="6" borderId="10" xfId="0" applyFont="1" applyFill="1" applyBorder="1" applyAlignment="1">
      <alignment horizontal="center" vertical="center" wrapText="1"/>
    </xf>
    <xf numFmtId="0" fontId="7" fillId="6" borderId="11" xfId="0" applyFont="1" applyFill="1" applyBorder="1" applyAlignment="1">
      <alignment horizontal="center"/>
    </xf>
    <xf numFmtId="0" fontId="7" fillId="6" borderId="11" xfId="0" applyFont="1" applyFill="1" applyBorder="1" applyAlignment="1" applyProtection="1">
      <alignment horizontal="center"/>
    </xf>
    <xf numFmtId="0" fontId="7" fillId="6" borderId="6" xfId="0" applyFont="1" applyFill="1" applyBorder="1" applyAlignment="1" applyProtection="1">
      <alignment horizontal="center"/>
    </xf>
    <xf numFmtId="0" fontId="7" fillId="6" borderId="5" xfId="0" applyFont="1" applyFill="1" applyBorder="1" applyAlignment="1" applyProtection="1">
      <alignment horizontal="centerContinuous"/>
    </xf>
    <xf numFmtId="0" fontId="12" fillId="6" borderId="14" xfId="0" applyFont="1" applyFill="1" applyBorder="1" applyAlignment="1" applyProtection="1">
      <alignment horizontal="centerContinuous"/>
    </xf>
    <xf numFmtId="0" fontId="7" fillId="6" borderId="1" xfId="0" applyFont="1" applyFill="1" applyBorder="1" applyAlignment="1" applyProtection="1">
      <alignment horizontal="center" vertical="center"/>
    </xf>
    <xf numFmtId="0" fontId="6" fillId="6" borderId="0" xfId="0" applyFont="1" applyFill="1"/>
    <xf numFmtId="0" fontId="7" fillId="6" borderId="4" xfId="0" applyFont="1" applyFill="1" applyBorder="1" applyAlignment="1">
      <alignment horizontal="center"/>
    </xf>
    <xf numFmtId="0" fontId="7" fillId="6" borderId="1" xfId="0" applyFont="1" applyFill="1" applyBorder="1" applyAlignment="1" applyProtection="1">
      <alignment horizontal="center" wrapText="1"/>
    </xf>
    <xf numFmtId="0" fontId="7" fillId="6" borderId="0" xfId="0" applyFont="1" applyFill="1" applyBorder="1" applyAlignment="1" applyProtection="1">
      <alignment horizontal="center" wrapText="1"/>
    </xf>
    <xf numFmtId="0" fontId="7" fillId="6" borderId="2" xfId="0" applyFont="1" applyFill="1" applyBorder="1" applyAlignment="1" applyProtection="1">
      <alignment horizontal="center" wrapText="1"/>
    </xf>
    <xf numFmtId="0" fontId="6" fillId="6" borderId="2"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2" xfId="0" applyFont="1" applyFill="1" applyBorder="1" applyAlignment="1" applyProtection="1">
      <alignment horizontal="center" vertical="center"/>
    </xf>
    <xf numFmtId="0" fontId="6" fillId="6" borderId="7" xfId="0" applyFont="1" applyFill="1" applyBorder="1" applyAlignment="1">
      <alignment horizontal="center"/>
    </xf>
    <xf numFmtId="0" fontId="12" fillId="6" borderId="2" xfId="0" applyFont="1" applyFill="1" applyBorder="1" applyAlignment="1" applyProtection="1">
      <alignment horizontal="center" wrapText="1"/>
    </xf>
    <xf numFmtId="0" fontId="6" fillId="6" borderId="8" xfId="0" applyFont="1" applyFill="1" applyBorder="1" applyAlignment="1">
      <alignment horizontal="center" wrapText="1"/>
    </xf>
    <xf numFmtId="0" fontId="7" fillId="6" borderId="2" xfId="0" applyFont="1" applyFill="1" applyBorder="1" applyAlignment="1" applyProtection="1">
      <alignment horizontal="center" vertical="top"/>
    </xf>
    <xf numFmtId="0" fontId="12" fillId="6" borderId="2" xfId="0" applyFont="1" applyFill="1" applyBorder="1" applyAlignment="1" applyProtection="1">
      <alignment horizontal="center"/>
    </xf>
    <xf numFmtId="14" fontId="11" fillId="2" borderId="0" xfId="0" applyNumberFormat="1" applyFont="1" applyFill="1" applyBorder="1" applyAlignment="1" applyProtection="1">
      <alignment horizontal="center"/>
    </xf>
    <xf numFmtId="3" fontId="11" fillId="2" borderId="0" xfId="0" applyNumberFormat="1" applyFont="1" applyFill="1" applyBorder="1" applyAlignment="1" applyProtection="1">
      <alignment horizontal="center"/>
    </xf>
    <xf numFmtId="166" fontId="11" fillId="2" borderId="0" xfId="0" applyNumberFormat="1" applyFont="1" applyFill="1" applyBorder="1" applyProtection="1"/>
    <xf numFmtId="166" fontId="11" fillId="2" borderId="0" xfId="0" applyNumberFormat="1" applyFont="1" applyFill="1" applyBorder="1" applyAlignment="1" applyProtection="1">
      <alignment horizontal="right"/>
    </xf>
    <xf numFmtId="4" fontId="11" fillId="2" borderId="0" xfId="0" applyNumberFormat="1" applyFont="1" applyFill="1" applyBorder="1" applyProtection="1"/>
    <xf numFmtId="0" fontId="3" fillId="2" borderId="0" xfId="0" applyFont="1" applyFill="1" applyAlignment="1" applyProtection="1">
      <alignment horizontal="centerContinuous"/>
    </xf>
    <xf numFmtId="0" fontId="11" fillId="2" borderId="0" xfId="0" applyFont="1" applyFill="1" applyBorder="1" applyAlignment="1" applyProtection="1">
      <alignment horizontal="right"/>
    </xf>
    <xf numFmtId="0" fontId="11" fillId="2" borderId="0" xfId="0" applyFont="1" applyFill="1" applyAlignment="1" applyProtection="1">
      <alignment horizontal="left"/>
    </xf>
    <xf numFmtId="0" fontId="11" fillId="2" borderId="0" xfId="0" applyFont="1" applyFill="1" applyAlignment="1">
      <alignment horizontal="center"/>
    </xf>
    <xf numFmtId="166" fontId="3" fillId="2" borderId="0" xfId="0" applyNumberFormat="1" applyFont="1" applyFill="1" applyAlignment="1">
      <alignment horizontal="right"/>
    </xf>
    <xf numFmtId="166" fontId="3" fillId="2" borderId="0" xfId="0" applyNumberFormat="1" applyFont="1" applyFill="1"/>
    <xf numFmtId="166" fontId="11" fillId="2" borderId="0" xfId="0" applyNumberFormat="1" applyFont="1" applyFill="1" applyProtection="1"/>
    <xf numFmtId="4" fontId="11" fillId="2" borderId="0" xfId="0" applyNumberFormat="1" applyFont="1" applyFill="1" applyProtection="1"/>
    <xf numFmtId="0" fontId="11" fillId="2" borderId="0" xfId="0" applyFont="1" applyFill="1" applyAlignment="1">
      <alignment horizontal="right"/>
    </xf>
    <xf numFmtId="166" fontId="7" fillId="2" borderId="0" xfId="0" applyNumberFormat="1" applyFont="1" applyFill="1" applyBorder="1" applyAlignment="1" applyProtection="1">
      <alignment horizontal="right"/>
    </xf>
    <xf numFmtId="166" fontId="7" fillId="2" borderId="0" xfId="0" applyNumberFormat="1" applyFont="1" applyFill="1" applyBorder="1" applyProtection="1"/>
    <xf numFmtId="0" fontId="13" fillId="2" borderId="0" xfId="0" applyFont="1" applyFill="1"/>
    <xf numFmtId="0" fontId="15" fillId="2" borderId="0" xfId="0" applyFont="1" applyFill="1" applyBorder="1" applyAlignment="1" applyProtection="1">
      <alignment horizontal="left"/>
    </xf>
    <xf numFmtId="0" fontId="15" fillId="2" borderId="0" xfId="0" applyFont="1" applyFill="1" applyBorder="1" applyAlignment="1">
      <alignment horizontal="center"/>
    </xf>
    <xf numFmtId="166" fontId="15" fillId="2" borderId="0" xfId="0" applyNumberFormat="1" applyFont="1" applyFill="1" applyBorder="1" applyAlignment="1" applyProtection="1">
      <alignment horizontal="right"/>
    </xf>
    <xf numFmtId="0" fontId="15" fillId="2" borderId="0" xfId="0" applyFont="1" applyFill="1" applyBorder="1" applyAlignment="1">
      <alignment horizontal="right"/>
    </xf>
    <xf numFmtId="10" fontId="15" fillId="2" borderId="0" xfId="0" applyNumberFormat="1" applyFont="1" applyFill="1" applyBorder="1" applyAlignment="1">
      <alignment horizontal="center"/>
    </xf>
    <xf numFmtId="166" fontId="15" fillId="2" borderId="0" xfId="0" applyNumberFormat="1" applyFont="1" applyFill="1" applyBorder="1" applyProtection="1"/>
    <xf numFmtId="0" fontId="10" fillId="2" borderId="0" xfId="0" applyFont="1" applyFill="1" applyAlignment="1" applyProtection="1">
      <alignment horizontal="centerContinuous"/>
    </xf>
    <xf numFmtId="0" fontId="9" fillId="2" borderId="0" xfId="0" applyFont="1" applyFill="1" applyAlignment="1" applyProtection="1">
      <alignment horizontal="centerContinuous"/>
    </xf>
    <xf numFmtId="4" fontId="11" fillId="2" borderId="10" xfId="0" applyNumberFormat="1" applyFont="1" applyFill="1" applyBorder="1" applyProtection="1"/>
    <xf numFmtId="0" fontId="6" fillId="2" borderId="2" xfId="0" applyFont="1" applyFill="1" applyBorder="1" applyAlignment="1">
      <alignment horizontal="right"/>
    </xf>
    <xf numFmtId="14" fontId="7" fillId="2" borderId="2" xfId="0" applyNumberFormat="1" applyFont="1" applyFill="1" applyBorder="1" applyAlignment="1" applyProtection="1">
      <alignment horizontal="center"/>
    </xf>
    <xf numFmtId="3" fontId="7" fillId="2" borderId="2" xfId="0" applyNumberFormat="1" applyFont="1" applyFill="1" applyBorder="1" applyAlignment="1" applyProtection="1">
      <alignment horizontal="center"/>
    </xf>
    <xf numFmtId="166" fontId="7" fillId="2" borderId="2" xfId="0" applyNumberFormat="1" applyFont="1" applyFill="1" applyBorder="1" applyProtection="1"/>
    <xf numFmtId="166" fontId="7" fillId="2" borderId="2" xfId="0" applyNumberFormat="1" applyFont="1" applyFill="1" applyBorder="1" applyAlignment="1" applyProtection="1">
      <alignment horizontal="right"/>
    </xf>
    <xf numFmtId="166" fontId="7" fillId="2" borderId="2" xfId="0" applyNumberFormat="1" applyFont="1" applyFill="1" applyBorder="1" applyAlignment="1" applyProtection="1"/>
    <xf numFmtId="10" fontId="7" fillId="2" borderId="2" xfId="0" applyNumberFormat="1" applyFont="1" applyFill="1" applyBorder="1" applyAlignment="1" applyProtection="1">
      <alignment horizontal="center"/>
    </xf>
    <xf numFmtId="14" fontId="7" fillId="2" borderId="3" xfId="0" applyNumberFormat="1" applyFont="1" applyFill="1" applyBorder="1" applyAlignment="1" applyProtection="1">
      <alignment horizontal="center"/>
    </xf>
    <xf numFmtId="3" fontId="7" fillId="2" borderId="3" xfId="0" applyNumberFormat="1" applyFont="1" applyFill="1" applyBorder="1" applyAlignment="1" applyProtection="1">
      <alignment horizontal="center"/>
    </xf>
    <xf numFmtId="166" fontId="7" fillId="2" borderId="3" xfId="0" applyNumberFormat="1" applyFont="1" applyFill="1" applyBorder="1" applyAlignment="1" applyProtection="1">
      <alignment horizontal="right"/>
    </xf>
    <xf numFmtId="166" fontId="7" fillId="2" borderId="3" xfId="0" applyNumberFormat="1" applyFont="1" applyFill="1" applyBorder="1" applyProtection="1"/>
    <xf numFmtId="10" fontId="7" fillId="2" borderId="3" xfId="0" applyNumberFormat="1" applyFont="1" applyFill="1" applyBorder="1" applyAlignment="1" applyProtection="1">
      <alignment horizontal="center"/>
    </xf>
    <xf numFmtId="0" fontId="7" fillId="2" borderId="2" xfId="0" applyFont="1" applyFill="1" applyBorder="1" applyAlignment="1" applyProtection="1">
      <alignment horizontal="right"/>
    </xf>
    <xf numFmtId="14" fontId="7" fillId="2" borderId="0" xfId="0" applyNumberFormat="1" applyFont="1" applyFill="1" applyBorder="1" applyAlignment="1" applyProtection="1">
      <alignment horizontal="center"/>
    </xf>
    <xf numFmtId="3" fontId="7" fillId="2" borderId="7" xfId="0" applyNumberFormat="1" applyFont="1" applyFill="1" applyBorder="1" applyAlignment="1" applyProtection="1">
      <alignment horizontal="center"/>
    </xf>
    <xf numFmtId="166" fontId="7" fillId="2" borderId="8" xfId="0" applyNumberFormat="1" applyFont="1" applyFill="1" applyBorder="1" applyProtection="1"/>
    <xf numFmtId="4" fontId="7" fillId="2" borderId="2" xfId="0" applyNumberFormat="1" applyFont="1" applyFill="1" applyBorder="1" applyProtection="1"/>
    <xf numFmtId="10" fontId="7" fillId="2" borderId="8" xfId="0" applyNumberFormat="1" applyFont="1" applyFill="1" applyBorder="1" applyAlignment="1" applyProtection="1">
      <alignment horizontal="center"/>
    </xf>
    <xf numFmtId="10" fontId="7" fillId="2" borderId="0" xfId="0" applyNumberFormat="1" applyFont="1" applyFill="1" applyBorder="1" applyAlignment="1" applyProtection="1">
      <alignment horizontal="center"/>
    </xf>
    <xf numFmtId="14" fontId="7" fillId="2" borderId="7" xfId="0" applyNumberFormat="1" applyFont="1" applyFill="1" applyBorder="1" applyAlignment="1" applyProtection="1">
      <alignment horizontal="center"/>
    </xf>
    <xf numFmtId="166" fontId="7" fillId="2" borderId="7" xfId="0" applyNumberFormat="1" applyFont="1" applyFill="1" applyBorder="1" applyAlignment="1" applyProtection="1">
      <alignment horizontal="right"/>
    </xf>
    <xf numFmtId="0" fontId="6" fillId="2" borderId="7" xfId="0" applyFont="1" applyFill="1" applyBorder="1" applyAlignment="1">
      <alignment horizontal="right"/>
    </xf>
    <xf numFmtId="10" fontId="7" fillId="2" borderId="2" xfId="2" applyNumberFormat="1" applyFont="1" applyFill="1" applyBorder="1" applyAlignment="1" applyProtection="1">
      <alignment horizontal="center"/>
    </xf>
    <xf numFmtId="10" fontId="7" fillId="2" borderId="3" xfId="2" applyNumberFormat="1" applyFont="1" applyFill="1" applyBorder="1" applyAlignment="1" applyProtection="1">
      <alignment horizontal="center"/>
    </xf>
    <xf numFmtId="0" fontId="14" fillId="2" borderId="2" xfId="0" applyFont="1" applyFill="1" applyBorder="1" applyAlignment="1">
      <alignment horizontal="right"/>
    </xf>
    <xf numFmtId="166" fontId="7" fillId="2" borderId="2" xfId="0" applyNumberFormat="1" applyFont="1" applyFill="1" applyBorder="1" applyAlignment="1">
      <alignment horizontal="right"/>
    </xf>
    <xf numFmtId="3" fontId="7" fillId="2" borderId="0" xfId="0" applyNumberFormat="1" applyFont="1" applyFill="1" applyBorder="1" applyAlignment="1" applyProtection="1">
      <alignment horizontal="center"/>
    </xf>
    <xf numFmtId="166" fontId="7" fillId="2" borderId="0" xfId="0" applyNumberFormat="1" applyFont="1" applyFill="1" applyBorder="1" applyAlignment="1">
      <alignment horizontal="right"/>
    </xf>
    <xf numFmtId="0" fontId="6" fillId="2" borderId="3" xfId="0" applyFont="1" applyFill="1" applyBorder="1" applyAlignment="1">
      <alignment horizontal="right"/>
    </xf>
    <xf numFmtId="166" fontId="7" fillId="2" borderId="3" xfId="0" applyNumberFormat="1" applyFont="1" applyFill="1" applyBorder="1" applyAlignment="1">
      <alignment horizontal="right"/>
    </xf>
    <xf numFmtId="10" fontId="7" fillId="2" borderId="0" xfId="2" applyNumberFormat="1" applyFont="1" applyFill="1" applyBorder="1" applyAlignment="1" applyProtection="1">
      <alignment horizontal="center"/>
    </xf>
    <xf numFmtId="166" fontId="7" fillId="2" borderId="8" xfId="0" applyNumberFormat="1" applyFont="1" applyFill="1" applyBorder="1" applyAlignment="1" applyProtection="1">
      <alignment horizontal="center"/>
    </xf>
    <xf numFmtId="166" fontId="7" fillId="2" borderId="0" xfId="0" applyNumberFormat="1" applyFont="1" applyFill="1" applyBorder="1" applyAlignment="1" applyProtection="1">
      <alignment horizontal="center"/>
    </xf>
    <xf numFmtId="166" fontId="7" fillId="2" borderId="8" xfId="0" applyNumberFormat="1" applyFont="1" applyFill="1" applyBorder="1" applyAlignment="1" applyProtection="1"/>
    <xf numFmtId="166" fontId="7" fillId="2" borderId="0" xfId="0" applyNumberFormat="1" applyFont="1" applyFill="1" applyBorder="1" applyAlignment="1" applyProtection="1"/>
    <xf numFmtId="0" fontId="14" fillId="2" borderId="3" xfId="0" applyFont="1" applyFill="1" applyBorder="1" applyAlignment="1">
      <alignment horizontal="right"/>
    </xf>
    <xf numFmtId="14" fontId="7" fillId="2" borderId="9" xfId="0" applyNumberFormat="1" applyFont="1" applyFill="1" applyBorder="1" applyAlignment="1" applyProtection="1">
      <alignment horizontal="center"/>
    </xf>
    <xf numFmtId="3" fontId="7" fillId="2" borderId="10" xfId="0" applyNumberFormat="1" applyFont="1" applyFill="1" applyBorder="1" applyAlignment="1" applyProtection="1">
      <alignment horizontal="center"/>
    </xf>
    <xf numFmtId="166" fontId="7" fillId="2" borderId="10" xfId="0" applyNumberFormat="1" applyFont="1" applyFill="1" applyBorder="1" applyAlignment="1">
      <alignment horizontal="right"/>
    </xf>
    <xf numFmtId="166" fontId="7" fillId="2" borderId="3" xfId="0" applyNumberFormat="1" applyFont="1" applyFill="1" applyBorder="1" applyAlignment="1" applyProtection="1"/>
    <xf numFmtId="166" fontId="7" fillId="2" borderId="11" xfId="0" applyNumberFormat="1" applyFont="1" applyFill="1" applyBorder="1" applyAlignment="1" applyProtection="1"/>
    <xf numFmtId="166" fontId="7" fillId="2" borderId="10" xfId="0" applyNumberFormat="1" applyFont="1" applyFill="1" applyBorder="1" applyAlignment="1" applyProtection="1"/>
    <xf numFmtId="166" fontId="7" fillId="2" borderId="10" xfId="0" applyNumberFormat="1" applyFont="1" applyFill="1" applyBorder="1" applyAlignment="1" applyProtection="1">
      <alignment horizontal="right"/>
    </xf>
    <xf numFmtId="10" fontId="7" fillId="2" borderId="10" xfId="0" applyNumberFormat="1" applyFont="1" applyFill="1" applyBorder="1" applyAlignment="1" applyProtection="1">
      <alignment horizontal="center"/>
    </xf>
    <xf numFmtId="166" fontId="6" fillId="2" borderId="2" xfId="1" applyNumberFormat="1" applyFont="1" applyFill="1" applyBorder="1" applyAlignment="1"/>
    <xf numFmtId="166" fontId="6" fillId="2" borderId="2" xfId="0" applyNumberFormat="1" applyFont="1" applyFill="1" applyBorder="1" applyAlignment="1"/>
    <xf numFmtId="166" fontId="6" fillId="2" borderId="2" xfId="0" applyNumberFormat="1" applyFont="1" applyFill="1" applyBorder="1"/>
    <xf numFmtId="10" fontId="6" fillId="2" borderId="2" xfId="0" applyNumberFormat="1" applyFont="1" applyFill="1" applyBorder="1" applyAlignment="1">
      <alignment horizontal="center"/>
    </xf>
    <xf numFmtId="167" fontId="6" fillId="2" borderId="2" xfId="1" applyNumberFormat="1" applyFont="1" applyFill="1" applyBorder="1" applyAlignment="1">
      <alignment horizontal="right"/>
    </xf>
    <xf numFmtId="166" fontId="6" fillId="2" borderId="3" xfId="1" applyNumberFormat="1" applyFont="1" applyFill="1" applyBorder="1" applyAlignment="1"/>
    <xf numFmtId="167" fontId="6" fillId="2" borderId="3" xfId="1" applyNumberFormat="1" applyFont="1" applyFill="1" applyBorder="1" applyAlignment="1">
      <alignment horizontal="right"/>
    </xf>
    <xf numFmtId="166" fontId="6" fillId="2" borderId="3" xfId="0" applyNumberFormat="1" applyFont="1" applyFill="1" applyBorder="1"/>
    <xf numFmtId="10" fontId="6" fillId="2" borderId="3" xfId="0" applyNumberFormat="1" applyFont="1" applyFill="1" applyBorder="1" applyAlignment="1">
      <alignment horizontal="center"/>
    </xf>
    <xf numFmtId="3" fontId="7" fillId="2" borderId="8" xfId="0" applyNumberFormat="1" applyFont="1" applyFill="1" applyBorder="1" applyAlignment="1" applyProtection="1">
      <alignment horizontal="center"/>
    </xf>
    <xf numFmtId="14" fontId="7" fillId="2" borderId="8" xfId="0" applyNumberFormat="1" applyFont="1" applyFill="1" applyBorder="1" applyAlignment="1" applyProtection="1">
      <alignment horizontal="center"/>
    </xf>
    <xf numFmtId="0" fontId="7" fillId="4" borderId="2" xfId="0" applyFont="1" applyFill="1" applyBorder="1" applyAlignment="1" applyProtection="1"/>
    <xf numFmtId="0" fontId="7" fillId="4" borderId="1" xfId="0" applyFont="1" applyFill="1" applyBorder="1" applyAlignment="1" applyProtection="1"/>
    <xf numFmtId="0" fontId="6" fillId="4" borderId="4" xfId="0" applyFont="1" applyFill="1" applyBorder="1" applyAlignment="1" applyProtection="1"/>
    <xf numFmtId="0" fontId="7" fillId="4" borderId="7" xfId="0" applyFont="1" applyFill="1" applyBorder="1" applyAlignment="1" applyProtection="1"/>
    <xf numFmtId="0" fontId="6" fillId="4" borderId="1" xfId="0" applyFont="1" applyFill="1" applyBorder="1" applyAlignment="1"/>
    <xf numFmtId="14" fontId="7" fillId="0" borderId="8" xfId="0" applyNumberFormat="1" applyFont="1" applyFill="1" applyBorder="1" applyAlignment="1" applyProtection="1">
      <alignment horizontal="center"/>
    </xf>
    <xf numFmtId="3" fontId="7" fillId="0" borderId="8" xfId="0" applyNumberFormat="1" applyFont="1" applyFill="1" applyBorder="1" applyAlignment="1" applyProtection="1">
      <alignment horizontal="center"/>
    </xf>
    <xf numFmtId="14" fontId="16" fillId="0" borderId="0" xfId="0" applyNumberFormat="1" applyFont="1" applyFill="1" applyBorder="1" applyAlignment="1" applyProtection="1">
      <alignment horizontal="center"/>
    </xf>
    <xf numFmtId="14" fontId="16" fillId="0" borderId="2" xfId="0" applyNumberFormat="1" applyFont="1" applyFill="1" applyBorder="1" applyAlignment="1" applyProtection="1">
      <alignment horizontal="center"/>
    </xf>
    <xf numFmtId="3" fontId="16" fillId="0" borderId="0" xfId="0" applyNumberFormat="1" applyFont="1" applyFill="1" applyBorder="1" applyAlignment="1" applyProtection="1">
      <alignment horizontal="center"/>
    </xf>
    <xf numFmtId="166" fontId="16" fillId="0" borderId="2" xfId="0" applyNumberFormat="1" applyFont="1" applyFill="1" applyBorder="1" applyProtection="1"/>
    <xf numFmtId="166" fontId="16" fillId="0" borderId="0" xfId="0" applyNumberFormat="1" applyFont="1" applyFill="1" applyBorder="1" applyAlignment="1">
      <alignment horizontal="right"/>
    </xf>
    <xf numFmtId="166" fontId="16" fillId="0" borderId="0" xfId="0" applyNumberFormat="1" applyFont="1" applyFill="1" applyBorder="1" applyProtection="1"/>
    <xf numFmtId="166" fontId="16" fillId="0" borderId="0" xfId="0" applyNumberFormat="1" applyFont="1" applyFill="1" applyBorder="1" applyAlignment="1" applyProtection="1">
      <alignment horizontal="right"/>
    </xf>
    <xf numFmtId="166" fontId="16" fillId="0" borderId="2" xfId="0" applyNumberFormat="1" applyFont="1" applyFill="1" applyBorder="1" applyAlignment="1" applyProtection="1">
      <alignment horizontal="right"/>
    </xf>
    <xf numFmtId="10" fontId="16" fillId="0" borderId="2" xfId="2" applyNumberFormat="1" applyFont="1" applyFill="1" applyBorder="1" applyAlignment="1" applyProtection="1">
      <alignment horizontal="center"/>
    </xf>
    <xf numFmtId="10" fontId="16" fillId="0" borderId="0" xfId="0" applyNumberFormat="1" applyFont="1" applyFill="1" applyBorder="1" applyAlignment="1" applyProtection="1">
      <alignment horizontal="center"/>
    </xf>
    <xf numFmtId="10" fontId="16" fillId="0" borderId="2" xfId="0" applyNumberFormat="1" applyFont="1" applyFill="1" applyBorder="1" applyAlignment="1" applyProtection="1">
      <alignment horizontal="center"/>
    </xf>
    <xf numFmtId="164" fontId="6" fillId="0" borderId="3" xfId="0" applyNumberFormat="1" applyFont="1" applyBorder="1" applyAlignment="1">
      <alignment horizontal="center"/>
    </xf>
    <xf numFmtId="0" fontId="0" fillId="8" borderId="0" xfId="0" applyFill="1"/>
    <xf numFmtId="0" fontId="0" fillId="8" borderId="0" xfId="0" applyFill="1" applyBorder="1"/>
    <xf numFmtId="49" fontId="3" fillId="0" borderId="0" xfId="0" applyNumberFormat="1" applyFont="1"/>
    <xf numFmtId="4" fontId="0" fillId="0" borderId="0" xfId="0" applyNumberFormat="1"/>
    <xf numFmtId="4" fontId="0" fillId="0" borderId="0" xfId="6" applyNumberFormat="1" applyFont="1"/>
    <xf numFmtId="4" fontId="0" fillId="0" borderId="0" xfId="7" applyNumberFormat="1" applyFont="1"/>
    <xf numFmtId="169" fontId="0" fillId="0" borderId="0" xfId="0" applyNumberFormat="1"/>
    <xf numFmtId="4" fontId="4" fillId="0" borderId="0" xfId="0" applyNumberFormat="1" applyFont="1"/>
    <xf numFmtId="0" fontId="8" fillId="0" borderId="0" xfId="0" applyFont="1"/>
    <xf numFmtId="0" fontId="4" fillId="0" borderId="0" xfId="0" applyFont="1"/>
    <xf numFmtId="49" fontId="0" fillId="0" borderId="19" xfId="0" applyNumberFormat="1" applyBorder="1" applyAlignment="1">
      <alignment horizontal="center"/>
    </xf>
    <xf numFmtId="0" fontId="4" fillId="0" borderId="20" xfId="0" applyFont="1" applyBorder="1" applyAlignment="1">
      <alignment wrapText="1"/>
    </xf>
    <xf numFmtId="0" fontId="21" fillId="2" borderId="20" xfId="0" applyFont="1" applyFill="1" applyBorder="1" applyAlignment="1">
      <alignment horizontal="center" wrapText="1"/>
    </xf>
    <xf numFmtId="0" fontId="0" fillId="0" borderId="21" xfId="0" applyBorder="1" applyAlignment="1">
      <alignment horizontal="center"/>
    </xf>
    <xf numFmtId="0" fontId="0" fillId="0" borderId="22" xfId="0" applyBorder="1" applyAlignment="1">
      <alignment horizontal="center"/>
    </xf>
    <xf numFmtId="49" fontId="0" fillId="0" borderId="23" xfId="0" applyNumberFormat="1" applyBorder="1" applyAlignment="1">
      <alignment horizontal="center"/>
    </xf>
    <xf numFmtId="0" fontId="4" fillId="0" borderId="12" xfId="0" applyFont="1" applyBorder="1" applyAlignment="1">
      <alignment wrapText="1"/>
    </xf>
    <xf numFmtId="0" fontId="21" fillId="2" borderId="12" xfId="0" applyFont="1" applyFill="1" applyBorder="1" applyAlignment="1">
      <alignment horizontal="center" wrapText="1"/>
    </xf>
    <xf numFmtId="0" fontId="0" fillId="0" borderId="15" xfId="0" applyBorder="1" applyAlignment="1">
      <alignment horizontal="center"/>
    </xf>
    <xf numFmtId="0" fontId="0" fillId="0" borderId="24" xfId="0" applyBorder="1" applyAlignment="1">
      <alignment horizontal="center"/>
    </xf>
    <xf numFmtId="0" fontId="0" fillId="0" borderId="12" xfId="0" applyBorder="1" applyAlignment="1">
      <alignment horizontal="center"/>
    </xf>
    <xf numFmtId="0" fontId="0" fillId="0" borderId="25" xfId="0" applyBorder="1" applyAlignment="1">
      <alignment horizontal="center"/>
    </xf>
    <xf numFmtId="0" fontId="4" fillId="2" borderId="12" xfId="0" applyFont="1" applyFill="1" applyBorder="1" applyAlignment="1">
      <alignment horizontal="center" wrapText="1"/>
    </xf>
    <xf numFmtId="0" fontId="21" fillId="0" borderId="0" xfId="0" applyFont="1" applyBorder="1" applyAlignment="1">
      <alignment horizontal="center"/>
    </xf>
    <xf numFmtId="0" fontId="4" fillId="0" borderId="1" xfId="0" applyFont="1" applyBorder="1" applyAlignment="1">
      <alignment wrapText="1"/>
    </xf>
    <xf numFmtId="49" fontId="0" fillId="0" borderId="26" xfId="0" applyNumberFormat="1" applyBorder="1" applyAlignment="1">
      <alignment horizontal="center"/>
    </xf>
    <xf numFmtId="0" fontId="21" fillId="2" borderId="1" xfId="0" applyFont="1" applyFill="1" applyBorder="1" applyAlignment="1">
      <alignment horizontal="center" wrapText="1"/>
    </xf>
    <xf numFmtId="0" fontId="0" fillId="0" borderId="6" xfId="0" applyBorder="1" applyAlignment="1">
      <alignment horizontal="center"/>
    </xf>
    <xf numFmtId="0" fontId="0" fillId="0" borderId="27" xfId="0" applyBorder="1" applyAlignment="1">
      <alignment horizontal="center"/>
    </xf>
    <xf numFmtId="49" fontId="0" fillId="0" borderId="28" xfId="0" applyNumberFormat="1" applyBorder="1" applyAlignment="1">
      <alignment horizontal="center"/>
    </xf>
    <xf numFmtId="0" fontId="0" fillId="0" borderId="2" xfId="0" applyBorder="1" applyAlignment="1">
      <alignment wrapText="1"/>
    </xf>
    <xf numFmtId="0" fontId="0" fillId="0" borderId="7" xfId="0" applyBorder="1" applyAlignment="1">
      <alignment horizontal="center"/>
    </xf>
    <xf numFmtId="0" fontId="0" fillId="0" borderId="2" xfId="0" applyBorder="1" applyAlignment="1">
      <alignment horizontal="center"/>
    </xf>
    <xf numFmtId="0" fontId="0" fillId="0" borderId="29" xfId="0" applyBorder="1" applyAlignment="1">
      <alignment horizontal="center"/>
    </xf>
    <xf numFmtId="49" fontId="0" fillId="0" borderId="35" xfId="0" applyNumberFormat="1" applyBorder="1" applyAlignment="1">
      <alignment horizontal="center"/>
    </xf>
    <xf numFmtId="0" fontId="0" fillId="0" borderId="36" xfId="0" applyBorder="1" applyAlignment="1">
      <alignment wrapText="1"/>
    </xf>
    <xf numFmtId="0" fontId="0" fillId="0" borderId="36" xfId="0" applyBorder="1" applyAlignment="1">
      <alignment horizontal="center"/>
    </xf>
    <xf numFmtId="0" fontId="0" fillId="0" borderId="1" xfId="0" applyBorder="1" applyAlignment="1">
      <alignment horizontal="center"/>
    </xf>
    <xf numFmtId="49" fontId="27" fillId="3" borderId="32" xfId="0" applyNumberFormat="1" applyFont="1" applyFill="1" applyBorder="1" applyAlignment="1">
      <alignment horizontal="center"/>
    </xf>
    <xf numFmtId="0" fontId="0" fillId="3" borderId="33" xfId="0" applyFill="1" applyBorder="1"/>
    <xf numFmtId="0" fontId="0" fillId="3" borderId="33" xfId="0" applyFill="1" applyBorder="1" applyAlignment="1">
      <alignment horizontal="center"/>
    </xf>
    <xf numFmtId="0" fontId="0" fillId="3" borderId="34" xfId="0" applyFill="1" applyBorder="1" applyAlignment="1">
      <alignment horizontal="center"/>
    </xf>
    <xf numFmtId="49" fontId="0" fillId="0" borderId="30" xfId="0" applyNumberFormat="1" applyBorder="1" applyAlignment="1">
      <alignment horizontal="center"/>
    </xf>
    <xf numFmtId="0" fontId="0" fillId="0" borderId="3" xfId="0" applyBorder="1" applyAlignment="1">
      <alignment wrapText="1"/>
    </xf>
    <xf numFmtId="0" fontId="0" fillId="0" borderId="3" xfId="0" applyBorder="1" applyAlignment="1">
      <alignment horizontal="center"/>
    </xf>
    <xf numFmtId="0" fontId="0" fillId="0" borderId="31" xfId="0" applyBorder="1" applyAlignment="1">
      <alignment horizontal="center"/>
    </xf>
    <xf numFmtId="0" fontId="6" fillId="8" borderId="0" xfId="0" applyFont="1" applyFill="1"/>
    <xf numFmtId="168" fontId="5" fillId="2" borderId="3" xfId="0" applyNumberFormat="1" applyFont="1" applyFill="1" applyBorder="1" applyAlignment="1">
      <alignment horizontal="center" vertical="center"/>
    </xf>
    <xf numFmtId="0" fontId="2" fillId="8" borderId="0" xfId="0" applyFont="1" applyFill="1"/>
    <xf numFmtId="0" fontId="4" fillId="2" borderId="12" xfId="0" applyFont="1" applyFill="1" applyBorder="1"/>
    <xf numFmtId="0" fontId="4" fillId="2" borderId="13" xfId="0" applyFont="1" applyFill="1" applyBorder="1"/>
    <xf numFmtId="0" fontId="4" fillId="2" borderId="1" xfId="0" applyFont="1" applyFill="1" applyBorder="1"/>
    <xf numFmtId="0" fontId="4" fillId="2" borderId="3" xfId="0" applyFont="1" applyFill="1" applyBorder="1"/>
    <xf numFmtId="0" fontId="3" fillId="2" borderId="9" xfId="0" applyFont="1" applyFill="1" applyBorder="1" applyAlignment="1">
      <alignment horizontal="center"/>
    </xf>
    <xf numFmtId="3" fontId="4" fillId="2" borderId="10" xfId="0" applyNumberFormat="1" applyFont="1" applyFill="1" applyBorder="1" applyAlignment="1">
      <alignment horizontal="center"/>
    </xf>
    <xf numFmtId="0" fontId="3" fillId="2" borderId="11" xfId="0" applyFont="1" applyFill="1" applyBorder="1" applyAlignment="1">
      <alignment horizontal="center"/>
    </xf>
    <xf numFmtId="0" fontId="4" fillId="2" borderId="1" xfId="0" applyFont="1" applyFill="1" applyBorder="1" applyAlignment="1" applyProtection="1">
      <alignment horizontal="left"/>
    </xf>
    <xf numFmtId="0" fontId="4" fillId="2" borderId="2" xfId="0" applyFont="1" applyFill="1" applyBorder="1" applyAlignment="1" applyProtection="1">
      <alignment horizontal="left"/>
    </xf>
    <xf numFmtId="0" fontId="4" fillId="2" borderId="3" xfId="0" applyFont="1" applyFill="1" applyBorder="1" applyAlignment="1" applyProtection="1">
      <alignment horizontal="left"/>
    </xf>
    <xf numFmtId="165" fontId="4" fillId="2" borderId="9" xfId="1" applyNumberFormat="1" applyFont="1" applyFill="1" applyBorder="1"/>
    <xf numFmtId="165" fontId="4" fillId="2" borderId="10" xfId="1" applyNumberFormat="1" applyFont="1" applyFill="1" applyBorder="1"/>
    <xf numFmtId="165" fontId="4" fillId="2" borderId="11" xfId="1" applyNumberFormat="1" applyFont="1" applyFill="1" applyBorder="1"/>
    <xf numFmtId="0" fontId="3" fillId="2" borderId="4" xfId="0" applyFont="1" applyFill="1" applyBorder="1" applyAlignment="1" applyProtection="1">
      <alignment horizontal="left"/>
    </xf>
    <xf numFmtId="0" fontId="4" fillId="2" borderId="5" xfId="0" applyFont="1" applyFill="1" applyBorder="1"/>
    <xf numFmtId="0" fontId="4" fillId="2" borderId="6" xfId="0" applyFont="1" applyFill="1" applyBorder="1"/>
    <xf numFmtId="2" fontId="4" fillId="2" borderId="4" xfId="0" applyNumberFormat="1" applyFont="1" applyFill="1" applyBorder="1" applyAlignment="1" applyProtection="1">
      <alignment horizontal="right"/>
    </xf>
    <xf numFmtId="2" fontId="4" fillId="2" borderId="5" xfId="0" applyNumberFormat="1" applyFont="1" applyFill="1" applyBorder="1" applyAlignment="1">
      <alignment horizontal="center"/>
    </xf>
    <xf numFmtId="2" fontId="4" fillId="2" borderId="6" xfId="0" applyNumberFormat="1" applyFont="1" applyFill="1" applyBorder="1" applyAlignment="1">
      <alignment horizontal="center"/>
    </xf>
    <xf numFmtId="2" fontId="4" fillId="2" borderId="6" xfId="0" applyNumberFormat="1" applyFont="1" applyFill="1" applyBorder="1" applyAlignment="1">
      <alignment horizontal="left"/>
    </xf>
    <xf numFmtId="0" fontId="4" fillId="2" borderId="2" xfId="0" applyFont="1" applyFill="1" applyBorder="1"/>
    <xf numFmtId="2" fontId="4" fillId="2" borderId="7" xfId="0" applyNumberFormat="1" applyFont="1" applyFill="1" applyBorder="1" applyAlignment="1" applyProtection="1">
      <alignment horizontal="right"/>
    </xf>
    <xf numFmtId="2" fontId="4" fillId="2" borderId="0" xfId="0" applyNumberFormat="1" applyFont="1" applyFill="1" applyBorder="1" applyAlignment="1">
      <alignment horizontal="center"/>
    </xf>
    <xf numFmtId="2" fontId="4" fillId="2" borderId="8" xfId="0" applyNumberFormat="1" applyFont="1" applyFill="1" applyBorder="1" applyAlignment="1">
      <alignment horizontal="center"/>
    </xf>
    <xf numFmtId="2" fontId="4" fillId="2" borderId="8" xfId="0" applyNumberFormat="1" applyFont="1" applyFill="1" applyBorder="1" applyAlignment="1">
      <alignment horizontal="left"/>
    </xf>
    <xf numFmtId="2" fontId="4" fillId="2" borderId="9" xfId="0" applyNumberFormat="1" applyFont="1" applyFill="1" applyBorder="1" applyAlignment="1" applyProtection="1">
      <alignment horizontal="right"/>
    </xf>
    <xf numFmtId="2" fontId="4" fillId="2" borderId="10" xfId="0" applyNumberFormat="1" applyFont="1" applyFill="1" applyBorder="1" applyAlignment="1">
      <alignment horizontal="center"/>
    </xf>
    <xf numFmtId="2" fontId="4" fillId="2" borderId="11" xfId="0" applyNumberFormat="1" applyFont="1" applyFill="1" applyBorder="1" applyAlignment="1">
      <alignment horizontal="center"/>
    </xf>
    <xf numFmtId="2" fontId="4" fillId="2" borderId="11" xfId="0" applyNumberFormat="1" applyFont="1" applyFill="1" applyBorder="1" applyAlignment="1">
      <alignment horizontal="left"/>
    </xf>
    <xf numFmtId="0" fontId="6" fillId="8" borderId="0" xfId="0" applyFont="1" applyFill="1" applyBorder="1"/>
    <xf numFmtId="0" fontId="5" fillId="11" borderId="12" xfId="3" applyFont="1" applyFill="1" applyBorder="1" applyAlignment="1">
      <alignment horizontal="center" vertical="center" wrapText="1"/>
    </xf>
    <xf numFmtId="0" fontId="8" fillId="0" borderId="12" xfId="0" applyFont="1" applyBorder="1" applyAlignment="1">
      <alignment horizontal="center" vertical="center" wrapText="1"/>
    </xf>
    <xf numFmtId="0" fontId="8" fillId="0" borderId="12" xfId="0" applyFont="1" applyBorder="1" applyAlignment="1">
      <alignment horizontal="right" vertical="center"/>
    </xf>
    <xf numFmtId="0" fontId="13" fillId="0" borderId="12" xfId="0" applyFont="1" applyBorder="1" applyAlignment="1">
      <alignment horizontal="right" vertical="center"/>
    </xf>
    <xf numFmtId="0" fontId="13" fillId="0" borderId="12" xfId="0" applyFont="1" applyBorder="1" applyAlignment="1">
      <alignment horizontal="center" vertical="center"/>
    </xf>
    <xf numFmtId="14" fontId="16" fillId="4" borderId="5" xfId="0" applyNumberFormat="1" applyFont="1" applyFill="1" applyBorder="1" applyAlignment="1" applyProtection="1">
      <alignment horizontal="center"/>
    </xf>
    <xf numFmtId="14" fontId="16" fillId="4" borderId="1" xfId="0" applyNumberFormat="1" applyFont="1" applyFill="1" applyBorder="1" applyAlignment="1" applyProtection="1">
      <alignment horizontal="center"/>
    </xf>
    <xf numFmtId="3" fontId="16" fillId="4" borderId="5" xfId="0" applyNumberFormat="1" applyFont="1" applyFill="1" applyBorder="1" applyAlignment="1" applyProtection="1">
      <alignment horizontal="center"/>
    </xf>
    <xf numFmtId="166" fontId="16" fillId="4" borderId="1" xfId="0" applyNumberFormat="1" applyFont="1" applyFill="1" applyBorder="1" applyProtection="1"/>
    <xf numFmtId="166" fontId="16" fillId="4" borderId="5" xfId="0" applyNumberFormat="1" applyFont="1" applyFill="1" applyBorder="1" applyProtection="1"/>
    <xf numFmtId="4" fontId="16" fillId="4" borderId="5" xfId="0" applyNumberFormat="1" applyFont="1" applyFill="1" applyBorder="1" applyProtection="1"/>
    <xf numFmtId="166" fontId="16" fillId="4" borderId="1" xfId="0" applyNumberFormat="1" applyFont="1" applyFill="1" applyBorder="1" applyAlignment="1" applyProtection="1">
      <alignment horizontal="right"/>
    </xf>
    <xf numFmtId="166" fontId="16" fillId="4" borderId="5" xfId="0" applyNumberFormat="1" applyFont="1" applyFill="1" applyBorder="1" applyAlignment="1" applyProtection="1">
      <alignment horizontal="right"/>
    </xf>
    <xf numFmtId="10" fontId="16" fillId="4" borderId="1" xfId="2" applyNumberFormat="1" applyFont="1" applyFill="1" applyBorder="1" applyAlignment="1" applyProtection="1">
      <alignment horizontal="center"/>
    </xf>
    <xf numFmtId="10" fontId="16" fillId="4" borderId="5" xfId="0" applyNumberFormat="1" applyFont="1" applyFill="1" applyBorder="1" applyAlignment="1" applyProtection="1">
      <alignment horizontal="center"/>
    </xf>
    <xf numFmtId="10" fontId="16" fillId="4" borderId="1" xfId="0" applyNumberFormat="1" applyFont="1" applyFill="1" applyBorder="1" applyAlignment="1" applyProtection="1">
      <alignment horizontal="center"/>
    </xf>
    <xf numFmtId="0" fontId="6" fillId="5" borderId="9" xfId="0" applyFont="1" applyFill="1" applyBorder="1" applyAlignment="1" applyProtection="1">
      <alignment horizontal="left"/>
    </xf>
    <xf numFmtId="4" fontId="7" fillId="6" borderId="7" xfId="0" applyNumberFormat="1" applyFont="1" applyFill="1" applyBorder="1" applyAlignment="1" applyProtection="1">
      <alignment horizontal="center"/>
    </xf>
    <xf numFmtId="0" fontId="30" fillId="0" borderId="0" xfId="0" applyFont="1" applyAlignment="1"/>
    <xf numFmtId="0" fontId="5" fillId="2" borderId="1" xfId="0" applyFont="1" applyFill="1" applyBorder="1" applyAlignment="1">
      <alignment horizontal="left" wrapText="1"/>
    </xf>
    <xf numFmtId="0" fontId="5" fillId="2" borderId="2" xfId="0" applyFont="1" applyFill="1" applyBorder="1" applyAlignment="1">
      <alignment vertical="center"/>
    </xf>
    <xf numFmtId="0" fontId="5" fillId="2" borderId="3" xfId="0" applyFont="1" applyFill="1" applyBorder="1" applyAlignment="1">
      <alignment horizontal="left" vertical="top" wrapText="1"/>
    </xf>
    <xf numFmtId="0" fontId="16" fillId="4" borderId="1" xfId="0" applyFont="1" applyFill="1" applyBorder="1" applyAlignment="1" applyProtection="1">
      <alignment horizontal="left"/>
    </xf>
    <xf numFmtId="3" fontId="7" fillId="2" borderId="11" xfId="0" applyNumberFormat="1" applyFont="1" applyFill="1" applyBorder="1" applyAlignment="1" applyProtection="1">
      <alignment horizontal="center"/>
    </xf>
    <xf numFmtId="0" fontId="5" fillId="0" borderId="0" xfId="0" applyFont="1"/>
    <xf numFmtId="166" fontId="15" fillId="0" borderId="0" xfId="0" applyNumberFormat="1" applyFont="1" applyFill="1" applyBorder="1" applyAlignment="1" applyProtection="1">
      <alignment horizontal="right"/>
    </xf>
    <xf numFmtId="0" fontId="4" fillId="8" borderId="0" xfId="0" applyFont="1" applyFill="1"/>
    <xf numFmtId="49" fontId="0" fillId="8" borderId="0" xfId="0" applyNumberFormat="1" applyFill="1"/>
    <xf numFmtId="49" fontId="0" fillId="8" borderId="0" xfId="0" applyNumberFormat="1" applyFill="1" applyBorder="1"/>
    <xf numFmtId="0" fontId="3" fillId="2" borderId="0" xfId="0" applyFont="1" applyFill="1" applyAlignment="1">
      <alignment horizontal="center"/>
    </xf>
    <xf numFmtId="166" fontId="7" fillId="6" borderId="2" xfId="0" applyNumberFormat="1" applyFont="1" applyFill="1" applyBorder="1" applyAlignment="1" applyProtection="1">
      <alignment horizontal="center" wrapText="1"/>
    </xf>
    <xf numFmtId="0" fontId="3" fillId="2" borderId="0" xfId="0" applyFont="1" applyFill="1" applyAlignment="1" applyProtection="1">
      <alignment horizontal="center" wrapText="1"/>
    </xf>
    <xf numFmtId="0" fontId="3" fillId="2" borderId="0" xfId="0" applyFont="1" applyFill="1" applyAlignment="1" applyProtection="1">
      <alignment horizontal="center"/>
    </xf>
    <xf numFmtId="3" fontId="4" fillId="2" borderId="0" xfId="0" applyNumberFormat="1" applyFont="1" applyFill="1" applyBorder="1" applyAlignment="1">
      <alignment horizontal="center"/>
    </xf>
    <xf numFmtId="0" fontId="3" fillId="2" borderId="7" xfId="0" applyFont="1" applyFill="1" applyBorder="1" applyAlignment="1" applyProtection="1">
      <alignment horizontal="left"/>
    </xf>
    <xf numFmtId="0" fontId="4" fillId="2" borderId="0" xfId="0" applyFont="1" applyFill="1" applyBorder="1"/>
    <xf numFmtId="0" fontId="4" fillId="2" borderId="8" xfId="0" applyFont="1" applyFill="1" applyBorder="1"/>
    <xf numFmtId="165" fontId="4" fillId="2" borderId="10" xfId="1" applyNumberFormat="1" applyFont="1" applyFill="1" applyBorder="1" applyAlignment="1">
      <alignment horizontal="center"/>
    </xf>
    <xf numFmtId="0" fontId="3" fillId="8" borderId="0" xfId="0" applyFont="1" applyFill="1"/>
    <xf numFmtId="0" fontId="0" fillId="8" borderId="0" xfId="0" applyFill="1" applyAlignment="1">
      <alignment horizontal="justify" vertical="center"/>
    </xf>
    <xf numFmtId="0" fontId="6" fillId="2" borderId="9" xfId="0" applyFont="1" applyFill="1" applyBorder="1" applyAlignment="1">
      <alignment horizontal="right"/>
    </xf>
    <xf numFmtId="0" fontId="3" fillId="2" borderId="7" xfId="0" applyFont="1" applyFill="1" applyBorder="1" applyAlignment="1">
      <alignment horizontal="center"/>
    </xf>
    <xf numFmtId="0" fontId="3" fillId="2" borderId="8" xfId="0" applyFont="1" applyFill="1" applyBorder="1" applyAlignment="1">
      <alignment horizontal="center"/>
    </xf>
    <xf numFmtId="0" fontId="6" fillId="9" borderId="12" xfId="0" applyFont="1" applyFill="1" applyBorder="1"/>
    <xf numFmtId="0" fontId="6" fillId="9" borderId="13" xfId="0" applyFont="1" applyFill="1" applyBorder="1"/>
    <xf numFmtId="0" fontId="6" fillId="9" borderId="1" xfId="0" applyFont="1" applyFill="1" applyBorder="1" applyAlignment="1" applyProtection="1">
      <alignment horizontal="left"/>
    </xf>
    <xf numFmtId="0" fontId="6" fillId="9" borderId="4" xfId="0" applyFont="1" applyFill="1" applyBorder="1" applyAlignment="1" applyProtection="1">
      <alignment horizontal="left"/>
    </xf>
    <xf numFmtId="0" fontId="5" fillId="9" borderId="5" xfId="0" applyFont="1" applyFill="1" applyBorder="1"/>
    <xf numFmtId="0" fontId="5" fillId="9" borderId="6" xfId="0" applyFont="1" applyFill="1" applyBorder="1"/>
    <xf numFmtId="0" fontId="6" fillId="9" borderId="2" xfId="0" applyFont="1" applyFill="1" applyBorder="1" applyAlignment="1" applyProtection="1">
      <alignment horizontal="left"/>
    </xf>
    <xf numFmtId="0" fontId="6" fillId="9" borderId="7" xfId="0" applyFont="1" applyFill="1" applyBorder="1" applyAlignment="1">
      <alignment horizontal="right"/>
    </xf>
    <xf numFmtId="0" fontId="5" fillId="9" borderId="0" xfId="0" applyFont="1" applyFill="1" applyBorder="1" applyAlignment="1">
      <alignment horizontal="right"/>
    </xf>
    <xf numFmtId="0" fontId="6" fillId="9" borderId="8" xfId="0" applyFont="1" applyFill="1" applyBorder="1" applyAlignment="1">
      <alignment horizontal="right"/>
    </xf>
    <xf numFmtId="0" fontId="6" fillId="9" borderId="3" xfId="0" applyFont="1" applyFill="1" applyBorder="1" applyAlignment="1" applyProtection="1">
      <alignment horizontal="left"/>
    </xf>
    <xf numFmtId="0" fontId="6" fillId="9" borderId="9" xfId="0" applyFont="1" applyFill="1" applyBorder="1" applyAlignment="1">
      <alignment horizontal="right"/>
    </xf>
    <xf numFmtId="0" fontId="5" fillId="9" borderId="10" xfId="0" applyFont="1" applyFill="1" applyBorder="1" applyAlignment="1">
      <alignment horizontal="right"/>
    </xf>
    <xf numFmtId="0" fontId="6" fillId="9" borderId="11" xfId="0" applyFont="1" applyFill="1" applyBorder="1" applyAlignment="1">
      <alignment horizontal="left"/>
    </xf>
    <xf numFmtId="0" fontId="5" fillId="9" borderId="10" xfId="0" applyFont="1" applyFill="1" applyBorder="1" applyAlignment="1">
      <alignment horizontal="center"/>
    </xf>
    <xf numFmtId="0" fontId="5" fillId="2" borderId="7" xfId="0" applyNumberFormat="1" applyFont="1" applyFill="1" applyBorder="1" applyAlignment="1">
      <alignment horizontal="center"/>
    </xf>
    <xf numFmtId="3" fontId="5" fillId="2" borderId="8" xfId="1" applyNumberFormat="1" applyFont="1" applyFill="1" applyBorder="1" applyAlignment="1">
      <alignment horizontal="center"/>
    </xf>
    <xf numFmtId="3" fontId="32" fillId="2" borderId="0" xfId="1" applyNumberFormat="1" applyFont="1" applyFill="1" applyBorder="1" applyAlignment="1">
      <alignment horizontal="center"/>
    </xf>
    <xf numFmtId="0" fontId="3" fillId="8" borderId="10" xfId="0" applyFont="1" applyFill="1" applyBorder="1" applyAlignment="1">
      <alignment horizontal="center" wrapText="1"/>
    </xf>
    <xf numFmtId="0" fontId="3" fillId="10" borderId="0" xfId="8" applyFont="1" applyFill="1" applyBorder="1" applyAlignment="1">
      <alignment horizontal="center"/>
    </xf>
    <xf numFmtId="0" fontId="3" fillId="8" borderId="0" xfId="0" applyFont="1" applyFill="1" applyBorder="1" applyAlignment="1">
      <alignment horizontal="center"/>
    </xf>
    <xf numFmtId="0" fontId="26" fillId="7" borderId="16" xfId="0" applyFont="1" applyFill="1" applyBorder="1" applyAlignment="1">
      <alignment horizontal="center" vertical="center" wrapText="1"/>
    </xf>
    <xf numFmtId="0" fontId="26" fillId="7" borderId="17" xfId="0" applyFont="1" applyFill="1" applyBorder="1" applyAlignment="1">
      <alignment horizontal="center" vertical="center" wrapText="1"/>
    </xf>
    <xf numFmtId="0" fontId="26" fillId="7" borderId="18" xfId="0" applyFont="1" applyFill="1" applyBorder="1" applyAlignment="1">
      <alignment horizontal="center" vertical="center" wrapText="1"/>
    </xf>
    <xf numFmtId="3" fontId="4" fillId="2" borderId="7" xfId="1" applyNumberFormat="1" applyFont="1" applyFill="1" applyBorder="1" applyAlignment="1">
      <alignment horizontal="center"/>
    </xf>
    <xf numFmtId="3" fontId="4" fillId="2" borderId="0" xfId="1" applyNumberFormat="1" applyFont="1" applyFill="1" applyBorder="1" applyAlignment="1">
      <alignment horizontal="center"/>
    </xf>
    <xf numFmtId="3" fontId="4" fillId="2" borderId="8" xfId="1" applyNumberFormat="1" applyFont="1" applyFill="1" applyBorder="1" applyAlignment="1">
      <alignment horizontal="center"/>
    </xf>
    <xf numFmtId="0" fontId="3" fillId="2" borderId="4" xfId="0" applyFont="1" applyFill="1" applyBorder="1" applyAlignment="1">
      <alignment horizontal="center"/>
    </xf>
    <xf numFmtId="0" fontId="3" fillId="2" borderId="5" xfId="0" applyFont="1" applyFill="1" applyBorder="1" applyAlignment="1">
      <alignment horizontal="center"/>
    </xf>
    <xf numFmtId="0" fontId="3" fillId="2" borderId="6" xfId="0" applyFont="1" applyFill="1" applyBorder="1" applyAlignment="1">
      <alignment horizontal="center"/>
    </xf>
    <xf numFmtId="3" fontId="4" fillId="2" borderId="7" xfId="1" applyNumberFormat="1" applyFont="1" applyFill="1" applyBorder="1" applyAlignment="1">
      <alignment horizontal="center" wrapText="1"/>
    </xf>
    <xf numFmtId="3" fontId="4" fillId="2" borderId="0" xfId="1" applyNumberFormat="1" applyFont="1" applyFill="1" applyBorder="1" applyAlignment="1">
      <alignment horizontal="center" wrapText="1"/>
    </xf>
    <xf numFmtId="14" fontId="6" fillId="9" borderId="12" xfId="0" applyNumberFormat="1" applyFont="1" applyFill="1" applyBorder="1" applyAlignment="1">
      <alignment horizontal="center"/>
    </xf>
    <xf numFmtId="14" fontId="4" fillId="2" borderId="12" xfId="0" applyNumberFormat="1" applyFont="1" applyFill="1" applyBorder="1" applyAlignment="1">
      <alignment horizontal="center"/>
    </xf>
    <xf numFmtId="0" fontId="4" fillId="2" borderId="12" xfId="0" applyFont="1" applyFill="1" applyBorder="1" applyAlignment="1">
      <alignment horizontal="center"/>
    </xf>
    <xf numFmtId="0" fontId="3" fillId="2" borderId="7" xfId="0" applyFont="1" applyFill="1" applyBorder="1" applyAlignment="1">
      <alignment horizontal="center"/>
    </xf>
    <xf numFmtId="0" fontId="3" fillId="2" borderId="0" xfId="0" applyFont="1" applyFill="1" applyBorder="1" applyAlignment="1">
      <alignment horizontal="center"/>
    </xf>
    <xf numFmtId="0" fontId="3" fillId="2" borderId="8" xfId="0" applyFont="1" applyFill="1" applyBorder="1" applyAlignment="1">
      <alignment horizontal="center"/>
    </xf>
    <xf numFmtId="14" fontId="4" fillId="2" borderId="13" xfId="0" applyNumberFormat="1" applyFont="1" applyFill="1" applyBorder="1" applyAlignment="1">
      <alignment horizontal="center"/>
    </xf>
    <xf numFmtId="14" fontId="4" fillId="2" borderId="14" xfId="0" applyNumberFormat="1" applyFont="1" applyFill="1" applyBorder="1" applyAlignment="1">
      <alignment horizontal="center"/>
    </xf>
    <xf numFmtId="14" fontId="4" fillId="2" borderId="15" xfId="0" applyNumberFormat="1" applyFont="1" applyFill="1" applyBorder="1" applyAlignment="1">
      <alignment horizontal="center"/>
    </xf>
    <xf numFmtId="0" fontId="4" fillId="2" borderId="13" xfId="0" applyFont="1" applyFill="1" applyBorder="1" applyAlignment="1">
      <alignment horizontal="center"/>
    </xf>
    <xf numFmtId="0" fontId="4" fillId="2" borderId="14" xfId="0" applyFont="1" applyFill="1" applyBorder="1" applyAlignment="1">
      <alignment horizontal="center"/>
    </xf>
    <xf numFmtId="0" fontId="4" fillId="2" borderId="15" xfId="0" applyFont="1" applyFill="1" applyBorder="1" applyAlignment="1">
      <alignment horizontal="center"/>
    </xf>
    <xf numFmtId="2" fontId="4" fillId="2" borderId="13" xfId="0" applyNumberFormat="1" applyFont="1" applyFill="1" applyBorder="1" applyAlignment="1">
      <alignment horizontal="center"/>
    </xf>
    <xf numFmtId="2" fontId="4" fillId="2" borderId="14" xfId="0" applyNumberFormat="1" applyFont="1" applyFill="1" applyBorder="1" applyAlignment="1">
      <alignment horizontal="center"/>
    </xf>
    <xf numFmtId="2" fontId="4" fillId="2" borderId="15" xfId="0" applyNumberFormat="1" applyFont="1" applyFill="1" applyBorder="1" applyAlignment="1">
      <alignment horizontal="center"/>
    </xf>
    <xf numFmtId="0" fontId="6" fillId="9" borderId="13" xfId="0" applyFont="1" applyFill="1" applyBorder="1" applyAlignment="1">
      <alignment horizontal="center"/>
    </xf>
    <xf numFmtId="0" fontId="6" fillId="9" borderId="14" xfId="0" applyFont="1" applyFill="1" applyBorder="1" applyAlignment="1">
      <alignment horizontal="center"/>
    </xf>
    <xf numFmtId="0" fontId="6" fillId="9" borderId="15" xfId="0" applyFont="1" applyFill="1" applyBorder="1" applyAlignment="1">
      <alignment horizontal="center"/>
    </xf>
    <xf numFmtId="0" fontId="3" fillId="8" borderId="0" xfId="0" applyFont="1" applyFill="1" applyBorder="1" applyAlignment="1">
      <alignment horizontal="center" wrapText="1"/>
    </xf>
    <xf numFmtId="3" fontId="4" fillId="2" borderId="8" xfId="1" applyNumberFormat="1" applyFont="1" applyFill="1" applyBorder="1" applyAlignment="1">
      <alignment horizontal="center" wrapText="1"/>
    </xf>
    <xf numFmtId="0" fontId="6" fillId="2" borderId="5" xfId="0" applyFont="1" applyFill="1" applyBorder="1" applyAlignment="1">
      <alignment horizontal="justify" vertical="center" wrapText="1"/>
    </xf>
    <xf numFmtId="0" fontId="31" fillId="0" borderId="5" xfId="0" applyFont="1" applyBorder="1" applyAlignment="1">
      <alignment horizontal="justify" vertical="center" wrapText="1"/>
    </xf>
    <xf numFmtId="0" fontId="3" fillId="2" borderId="0" xfId="0" applyFont="1" applyFill="1" applyAlignment="1">
      <alignment horizontal="center"/>
    </xf>
    <xf numFmtId="0" fontId="6" fillId="3" borderId="4" xfId="0" applyFont="1" applyFill="1" applyBorder="1" applyAlignment="1">
      <alignment horizontal="center"/>
    </xf>
    <xf numFmtId="0" fontId="6" fillId="3" borderId="5" xfId="0" applyFont="1" applyFill="1" applyBorder="1" applyAlignment="1">
      <alignment horizontal="center"/>
    </xf>
    <xf numFmtId="0" fontId="6" fillId="3" borderId="7" xfId="0" applyFont="1" applyFill="1" applyBorder="1" applyAlignment="1">
      <alignment horizontal="center" vertical="top"/>
    </xf>
    <xf numFmtId="0" fontId="6" fillId="3" borderId="0" xfId="0" applyFont="1" applyFill="1" applyBorder="1" applyAlignment="1">
      <alignment horizontal="center" vertical="top"/>
    </xf>
    <xf numFmtId="0" fontId="6" fillId="3" borderId="13" xfId="0" applyFont="1" applyFill="1" applyBorder="1" applyAlignment="1">
      <alignment horizontal="center" vertical="center"/>
    </xf>
    <xf numFmtId="0" fontId="6" fillId="3" borderId="15" xfId="0" applyFont="1" applyFill="1" applyBorder="1" applyAlignment="1">
      <alignment horizontal="center" vertical="center" wrapText="1"/>
    </xf>
    <xf numFmtId="0" fontId="8" fillId="0" borderId="13" xfId="3" applyFont="1" applyBorder="1" applyAlignment="1">
      <alignment horizontal="right" vertical="center"/>
    </xf>
    <xf numFmtId="0" fontId="8" fillId="0" borderId="14" xfId="3" applyFont="1" applyBorder="1" applyAlignment="1">
      <alignment horizontal="right" vertical="center"/>
    </xf>
    <xf numFmtId="0" fontId="8" fillId="0" borderId="15" xfId="3" applyFont="1" applyBorder="1" applyAlignment="1">
      <alignment horizontal="right" vertical="center"/>
    </xf>
    <xf numFmtId="0" fontId="6" fillId="0" borderId="13" xfId="3" applyFont="1" applyBorder="1" applyAlignment="1">
      <alignment horizontal="left" vertical="center"/>
    </xf>
    <xf numFmtId="0" fontId="6" fillId="0" borderId="14" xfId="3" applyFont="1" applyBorder="1" applyAlignment="1">
      <alignment horizontal="left" vertical="center"/>
    </xf>
    <xf numFmtId="0" fontId="6" fillId="0" borderId="15" xfId="3" applyFont="1" applyBorder="1" applyAlignment="1">
      <alignment horizontal="left" vertical="center"/>
    </xf>
    <xf numFmtId="0" fontId="4" fillId="0" borderId="0" xfId="3" applyFont="1" applyAlignment="1">
      <alignment horizontal="justify" vertical="center" wrapText="1"/>
    </xf>
    <xf numFmtId="0" fontId="0" fillId="0" borderId="0" xfId="0" applyAlignment="1">
      <alignment horizontal="justify" vertical="center" wrapText="1"/>
    </xf>
    <xf numFmtId="0" fontId="3" fillId="10" borderId="0" xfId="8" applyFont="1" applyFill="1" applyBorder="1" applyAlignment="1">
      <alignment horizontal="center"/>
    </xf>
    <xf numFmtId="0" fontId="5" fillId="2" borderId="5" xfId="0" applyFont="1" applyFill="1" applyBorder="1" applyAlignment="1">
      <alignment horizontal="justify" vertical="center" wrapText="1"/>
    </xf>
    <xf numFmtId="0" fontId="0" fillId="0" borderId="5" xfId="0" applyBorder="1" applyAlignment="1">
      <alignment horizontal="justify" vertical="center" wrapText="1"/>
    </xf>
    <xf numFmtId="0" fontId="3" fillId="0" borderId="0" xfId="0" applyFont="1" applyBorder="1" applyAlignment="1">
      <alignment horizont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7" fillId="4" borderId="4" xfId="0" applyFont="1" applyFill="1" applyBorder="1" applyAlignment="1" applyProtection="1">
      <alignment horizontal="left"/>
    </xf>
    <xf numFmtId="0" fontId="0" fillId="0" borderId="6" xfId="0" applyBorder="1" applyAlignment="1">
      <alignment horizontal="left"/>
    </xf>
    <xf numFmtId="0" fontId="6" fillId="2" borderId="0" xfId="0" applyFont="1" applyFill="1" applyBorder="1" applyAlignment="1">
      <alignment horizontal="justify" vertical="center" wrapText="1"/>
    </xf>
    <xf numFmtId="0" fontId="3" fillId="2" borderId="0" xfId="0" applyFont="1" applyFill="1" applyAlignment="1" applyProtection="1">
      <alignment horizontal="center"/>
    </xf>
    <xf numFmtId="0" fontId="6" fillId="2" borderId="5" xfId="0" applyFont="1" applyFill="1" applyBorder="1" applyAlignment="1" applyProtection="1">
      <alignment horizontal="left" wrapText="1"/>
    </xf>
    <xf numFmtId="0" fontId="0" fillId="0" borderId="5" xfId="0" applyBorder="1" applyAlignment="1">
      <alignment wrapText="1"/>
    </xf>
    <xf numFmtId="0" fontId="0" fillId="0" borderId="0" xfId="0" applyAlignment="1">
      <alignment wrapText="1"/>
    </xf>
    <xf numFmtId="0" fontId="0" fillId="0" borderId="0" xfId="0" applyBorder="1" applyAlignment="1">
      <alignment horizontal="justify" vertical="center" wrapText="1"/>
    </xf>
    <xf numFmtId="0" fontId="3" fillId="2" borderId="0" xfId="0" applyFont="1" applyFill="1" applyAlignment="1" applyProtection="1">
      <alignment horizontal="center" wrapText="1"/>
    </xf>
    <xf numFmtId="49" fontId="12" fillId="6" borderId="4" xfId="0" applyNumberFormat="1" applyFont="1" applyFill="1" applyBorder="1" applyAlignment="1" applyProtection="1">
      <alignment horizontal="center" vertical="center" wrapText="1"/>
    </xf>
    <xf numFmtId="49" fontId="20" fillId="0" borderId="6" xfId="0" applyNumberFormat="1" applyFont="1" applyBorder="1" applyAlignment="1">
      <alignment horizontal="center" vertical="center" wrapText="1"/>
    </xf>
    <xf numFmtId="49" fontId="20" fillId="0" borderId="9" xfId="0" applyNumberFormat="1" applyFont="1" applyBorder="1" applyAlignment="1">
      <alignment horizontal="center" vertical="center" wrapText="1"/>
    </xf>
    <xf numFmtId="49" fontId="20" fillId="0" borderId="11" xfId="0" applyNumberFormat="1" applyFont="1" applyBorder="1" applyAlignment="1">
      <alignment horizontal="center" vertical="center" wrapText="1"/>
    </xf>
    <xf numFmtId="166" fontId="7" fillId="6" borderId="2" xfId="0" applyNumberFormat="1" applyFont="1" applyFill="1" applyBorder="1" applyAlignment="1" applyProtection="1">
      <alignment horizontal="center" wrapText="1"/>
    </xf>
    <xf numFmtId="0" fontId="20" fillId="0" borderId="2" xfId="0" applyFont="1" applyBorder="1" applyAlignment="1">
      <alignment horizontal="center" wrapText="1"/>
    </xf>
    <xf numFmtId="0" fontId="6" fillId="2" borderId="5" xfId="0" applyFont="1" applyFill="1" applyBorder="1" applyAlignment="1" applyProtection="1">
      <alignment horizontal="justify" vertical="center" wrapText="1"/>
    </xf>
    <xf numFmtId="0" fontId="3" fillId="0" borderId="0" xfId="0" applyFont="1" applyAlignment="1">
      <alignment horizontal="center"/>
    </xf>
    <xf numFmtId="0" fontId="33" fillId="0" borderId="0" xfId="0" applyFont="1" applyAlignment="1">
      <alignment horizontal="center"/>
    </xf>
    <xf numFmtId="0" fontId="24" fillId="8" borderId="0" xfId="0" applyFont="1" applyFill="1" applyAlignment="1">
      <alignment horizontal="center"/>
    </xf>
    <xf numFmtId="0" fontId="25" fillId="8" borderId="0" xfId="0" applyFont="1" applyFill="1" applyAlignment="1">
      <alignment horizontal="center"/>
    </xf>
    <xf numFmtId="0" fontId="0" fillId="3" borderId="32" xfId="0" applyFill="1" applyBorder="1" applyAlignment="1"/>
    <xf numFmtId="0" fontId="0" fillId="0" borderId="33" xfId="0" applyBorder="1" applyAlignment="1"/>
    <xf numFmtId="0" fontId="0" fillId="0" borderId="34" xfId="0" applyBorder="1" applyAlignment="1"/>
    <xf numFmtId="49" fontId="27" fillId="3" borderId="32" xfId="0" applyNumberFormat="1" applyFont="1" applyFill="1" applyBorder="1" applyAlignment="1">
      <alignment horizontal="center" wrapText="1"/>
    </xf>
    <xf numFmtId="0" fontId="0" fillId="0" borderId="33" xfId="0" applyBorder="1" applyAlignment="1">
      <alignment wrapText="1"/>
    </xf>
    <xf numFmtId="0" fontId="0" fillId="0" borderId="34" xfId="0" applyBorder="1" applyAlignment="1">
      <alignment wrapText="1"/>
    </xf>
    <xf numFmtId="3" fontId="6" fillId="2" borderId="10" xfId="1" applyNumberFormat="1" applyFont="1" applyFill="1" applyBorder="1" applyAlignment="1">
      <alignment horizontal="center"/>
    </xf>
  </cellXfs>
  <cellStyles count="9">
    <cellStyle name="Comma" xfId="1" builtinId="3"/>
    <cellStyle name="Comma 2" xfId="6"/>
    <cellStyle name="Normal" xfId="0" builtinId="0"/>
    <cellStyle name="Normal 2" xfId="3"/>
    <cellStyle name="Normal 3" xfId="4"/>
    <cellStyle name="Normal 4" xfId="5"/>
    <cellStyle name="Normal 5" xfId="8"/>
    <cellStyle name="Percent" xfId="2" builtinId="5"/>
    <cellStyle name="Percent 2"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externalLink" Target="externalLinks/externalLink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2378749604656242"/>
          <c:y val="2.2727272727272783E-2"/>
        </c:manualLayout>
      </c:layout>
      <c:overlay val="0"/>
      <c:spPr>
        <a:noFill/>
        <a:ln w="25400">
          <a:noFill/>
        </a:ln>
      </c:spPr>
    </c:title>
    <c:autoTitleDeleted val="0"/>
    <c:plotArea>
      <c:layout/>
      <c:lineChart>
        <c:grouping val="standard"/>
        <c:varyColors val="0"/>
        <c:ser>
          <c:idx val="6"/>
          <c:order val="0"/>
          <c:tx>
            <c:strRef>
              <c:f>'[1]tbl-koefpokr'!$C$5</c:f>
              <c:strCache>
                <c:ptCount val="1"/>
                <c:pt idx="0">
                  <c:v>4-years</c:v>
                </c:pt>
              </c:strCache>
            </c:strRef>
          </c:tx>
          <c:spPr>
            <a:ln w="12700">
              <a:solidFill>
                <a:srgbClr val="FF0000"/>
              </a:solidFill>
              <a:prstDash val="solid"/>
            </a:ln>
          </c:spPr>
          <c:marker>
            <c:symbol val="triangle"/>
            <c:size val="6"/>
            <c:spPr>
              <a:solidFill>
                <a:srgbClr val="FF0000"/>
              </a:solidFill>
              <a:ln>
                <a:solidFill>
                  <a:srgbClr val="FF0000"/>
                </a:solidFill>
                <a:prstDash val="solid"/>
              </a:ln>
            </c:spPr>
          </c:marker>
          <c:dPt>
            <c:idx val="2"/>
            <c:marker>
              <c:symbol val="triangle"/>
              <c:size val="2"/>
            </c:marker>
            <c:bubble3D val="0"/>
          </c:dPt>
          <c:dPt>
            <c:idx val="4"/>
            <c:marker>
              <c:symbol val="triangle"/>
              <c:size val="2"/>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'[1]tbl-koefpokr'!$C$6:$C$13</c:f>
              <c:numCache>
                <c:formatCode>General</c:formatCode>
                <c:ptCount val="8"/>
                <c:pt idx="1">
                  <c:v>3.55</c:v>
                </c:pt>
                <c:pt idx="2">
                  <c:v>3.02</c:v>
                </c:pt>
                <c:pt idx="3">
                  <c:v>2.4900000000000002</c:v>
                </c:pt>
                <c:pt idx="4">
                  <c:v>2.2799999999999998</c:v>
                </c:pt>
                <c:pt idx="5">
                  <c:v>2.06</c:v>
                </c:pt>
              </c:numCache>
            </c:numRef>
          </c:val>
          <c:smooth val="0"/>
        </c:ser>
        <c:ser>
          <c:idx val="8"/>
          <c:order val="1"/>
          <c:tx>
            <c:strRef>
              <c:f>'[1]tbl-koefpokr'!$D$5</c:f>
              <c:strCache>
                <c:ptCount val="1"/>
                <c:pt idx="0">
                  <c:v>7 years and 6 months</c:v>
                </c:pt>
              </c:strCache>
            </c:strRef>
          </c:tx>
          <c:spPr>
            <a:ln w="12700">
              <a:solidFill>
                <a:srgbClr val="FFFFFF"/>
              </a:solidFill>
              <a:prstDash val="solid"/>
            </a:ln>
          </c:spPr>
          <c:marker>
            <c:symbol val="star"/>
            <c:size val="6"/>
            <c:spPr>
              <a:solidFill>
                <a:srgbClr val="FFFFFF"/>
              </a:solidFill>
              <a:ln>
                <a:solidFill>
                  <a:srgbClr val="008000"/>
                </a:solidFill>
                <a:prstDash val="solid"/>
              </a:ln>
            </c:spPr>
          </c:marker>
          <c:cat>
            <c:strRef>
              <c:f>'[1]tbl-koefpokr'!$B$6:$B$13</c:f>
              <c:strCache>
                <c:ptCount val="8"/>
                <c:pt idx="0">
                  <c:v>I</c:v>
                </c:pt>
                <c:pt idx="1">
                  <c:v>II</c:v>
                </c:pt>
                <c:pt idx="2">
                  <c:v>III</c:v>
                </c:pt>
                <c:pt idx="3">
                  <c:v>IV</c:v>
                </c:pt>
                <c:pt idx="4">
                  <c:v>V</c:v>
                </c:pt>
                <c:pt idx="5">
                  <c:v>VI</c:v>
                </c:pt>
                <c:pt idx="6">
                  <c:v>VII</c:v>
                </c:pt>
                <c:pt idx="7">
                  <c:v>IX</c:v>
                </c:pt>
              </c:strCache>
            </c:strRef>
          </c:cat>
          <c:val>
            <c:numRef>
              <c:f>'[1]tbl-koefpokr'!$D$6:$D$13</c:f>
              <c:numCache>
                <c:formatCode>General</c:formatCode>
                <c:ptCount val="8"/>
                <c:pt idx="7">
                  <c:v>3.37</c:v>
                </c:pt>
              </c:numCache>
            </c:numRef>
          </c:val>
          <c:smooth val="0"/>
        </c:ser>
        <c:dLbls>
          <c:showLegendKey val="0"/>
          <c:showVal val="0"/>
          <c:showCatName val="0"/>
          <c:showSerName val="0"/>
          <c:showPercent val="0"/>
          <c:showBubbleSize val="0"/>
        </c:dLbls>
        <c:marker val="1"/>
        <c:smooth val="0"/>
        <c:axId val="203578200"/>
        <c:axId val="203578592"/>
      </c:lineChart>
      <c:lineChart>
        <c:grouping val="standard"/>
        <c:varyColors val="0"/>
        <c:ser>
          <c:idx val="0"/>
          <c:order val="2"/>
          <c:tx>
            <c:strRef>
              <c:f>'[1]tbl-koefpokr'!$E$5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'[1]tbl-koefpokr'!$E$6:$E$13</c:f>
              <c:numCache>
                <c:formatCode>General</c:formatCode>
                <c:ptCount val="8"/>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203578984"/>
        <c:axId val="203579376"/>
      </c:lineChart>
      <c:catAx>
        <c:axId val="203578200"/>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4710501562891487"/>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3578592"/>
        <c:crosses val="autoZero"/>
        <c:auto val="1"/>
        <c:lblAlgn val="ctr"/>
        <c:lblOffset val="100"/>
        <c:tickLblSkip val="1"/>
        <c:tickMarkSkip val="1"/>
        <c:noMultiLvlLbl val="0"/>
      </c:catAx>
      <c:valAx>
        <c:axId val="203578592"/>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6604068857590011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03578200"/>
        <c:crosses val="autoZero"/>
        <c:crossBetween val="between"/>
        <c:majorUnit val="0.5"/>
      </c:valAx>
      <c:catAx>
        <c:axId val="203578984"/>
        <c:scaling>
          <c:orientation val="minMax"/>
        </c:scaling>
        <c:delete val="1"/>
        <c:axPos val="b"/>
        <c:numFmt formatCode="General" sourceLinked="1"/>
        <c:majorTickMark val="out"/>
        <c:minorTickMark val="none"/>
        <c:tickLblPos val="none"/>
        <c:crossAx val="203579376"/>
        <c:crosses val="autoZero"/>
        <c:auto val="0"/>
        <c:lblAlgn val="ctr"/>
        <c:lblOffset val="100"/>
        <c:noMultiLvlLbl val="0"/>
      </c:catAx>
      <c:valAx>
        <c:axId val="203579376"/>
        <c:scaling>
          <c:orientation val="minMax"/>
          <c:max val="4"/>
        </c:scaling>
        <c:delete val="1"/>
        <c:axPos val="r"/>
        <c:numFmt formatCode="General" sourceLinked="1"/>
        <c:majorTickMark val="out"/>
        <c:minorTickMark val="none"/>
        <c:tickLblPos val="none"/>
        <c:crossAx val="203578984"/>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4.6948356807511735E-2"/>
          <c:y val="0.75826533047005484"/>
          <c:w val="0.92018927211563362"/>
          <c:h val="6.6115702479338956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89" r="0.75000000000000089" t="1"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0847340891"/>
          <c:y val="2.2727272727272749E-2"/>
        </c:manualLayout>
      </c:layout>
      <c:overlay val="0"/>
      <c:spPr>
        <a:noFill/>
        <a:ln w="25400">
          <a:noFill/>
        </a:ln>
      </c:spPr>
    </c:title>
    <c:autoTitleDeleted val="0"/>
    <c:plotArea>
      <c:layout>
        <c:manualLayout>
          <c:layoutTarget val="inner"/>
          <c:xMode val="edge"/>
          <c:yMode val="edge"/>
          <c:x val="8.6524942548956638E-2"/>
          <c:y val="0.10743812491740069"/>
          <c:w val="0.86099410044617308"/>
          <c:h val="0.54752121352136884"/>
        </c:manualLayout>
      </c:layout>
      <c:lineChart>
        <c:grouping val="standard"/>
        <c:varyColors val="0"/>
        <c:ser>
          <c:idx val="6"/>
          <c:order val="0"/>
          <c:tx>
            <c:strRef>
              <c:f>'[2]tbl-koefpokr'!$C$5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1"/>
            <c:marker>
              <c:symbol val="triangle"/>
              <c:size val="6"/>
            </c:marker>
            <c:bubble3D val="0"/>
          </c:dPt>
          <c:dPt>
            <c:idx val="2"/>
            <c:marker>
              <c:symbol val="triangle"/>
              <c:size val="2"/>
            </c:marker>
            <c:bubble3D val="0"/>
          </c:dPt>
          <c:dPt>
            <c:idx val="3"/>
            <c:marker>
              <c:symbol val="triangle"/>
              <c:size val="6"/>
            </c:marker>
            <c:bubble3D val="0"/>
          </c:dPt>
          <c:dPt>
            <c:idx val="4"/>
            <c:marker>
              <c:symbol val="triangle"/>
              <c:size val="2"/>
            </c:marker>
            <c:bubble3D val="0"/>
          </c:dPt>
          <c:dPt>
            <c:idx val="5"/>
            <c:marker>
              <c:symbol val="triangle"/>
              <c:size val="6"/>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'[2]tbl-koefpokr'!$C$6:$C$16</c:f>
              <c:numCache>
                <c:formatCode>General</c:formatCode>
                <c:ptCount val="11"/>
                <c:pt idx="1">
                  <c:v>3.55</c:v>
                </c:pt>
                <c:pt idx="2">
                  <c:v>3.02</c:v>
                </c:pt>
                <c:pt idx="3">
                  <c:v>2.4900000000000002</c:v>
                </c:pt>
                <c:pt idx="4">
                  <c:v>2.2799999999999998</c:v>
                </c:pt>
                <c:pt idx="5">
                  <c:v>2.06</c:v>
                </c:pt>
                <c:pt idx="6">
                  <c:v>2.0699999999999998</c:v>
                </c:pt>
                <c:pt idx="7">
                  <c:v>2.08</c:v>
                </c:pt>
                <c:pt idx="8">
                  <c:v>2.09</c:v>
                </c:pt>
                <c:pt idx="9">
                  <c:v>2.11</c:v>
                </c:pt>
              </c:numCache>
            </c:numRef>
          </c:val>
          <c:smooth val="0"/>
        </c:ser>
        <c:ser>
          <c:idx val="8"/>
          <c:order val="1"/>
          <c:tx>
            <c:strRef>
              <c:f>'[2]tbl-koefpokr'!$D$5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9"/>
            <c:marker>
              <c:symbol val="star"/>
              <c:size val="2"/>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'[2]tbl-koefpokr'!$D$6:$D$16</c:f>
              <c:numCache>
                <c:formatCode>General</c:formatCode>
                <c:ptCount val="11"/>
                <c:pt idx="7">
                  <c:v>3.37</c:v>
                </c:pt>
                <c:pt idx="8">
                  <c:v>2.21</c:v>
                </c:pt>
                <c:pt idx="9">
                  <c:v>1.97</c:v>
                </c:pt>
                <c:pt idx="10">
                  <c:v>1.73</c:v>
                </c:pt>
              </c:numCache>
            </c:numRef>
          </c:val>
          <c:smooth val="0"/>
        </c:ser>
        <c:dLbls>
          <c:showLegendKey val="0"/>
          <c:showVal val="0"/>
          <c:showCatName val="0"/>
          <c:showSerName val="0"/>
          <c:showPercent val="0"/>
          <c:showBubbleSize val="0"/>
        </c:dLbls>
        <c:marker val="1"/>
        <c:smooth val="0"/>
        <c:axId val="203580160"/>
        <c:axId val="203580552"/>
      </c:lineChart>
      <c:lineChart>
        <c:grouping val="standard"/>
        <c:varyColors val="0"/>
        <c:ser>
          <c:idx val="0"/>
          <c:order val="2"/>
          <c:tx>
            <c:strRef>
              <c:f>'[2]tbl-koefpokr'!$E$5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'[2]tbl-koefpokr'!$E$6:$E$16</c:f>
              <c:numCache>
                <c:formatCode>General</c:formatCode>
                <c:ptCount val="11"/>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203580944"/>
        <c:axId val="203581336"/>
      </c:lineChart>
      <c:catAx>
        <c:axId val="203580160"/>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51771188175"/>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3580552"/>
        <c:crosses val="autoZero"/>
        <c:auto val="1"/>
        <c:lblAlgn val="ctr"/>
        <c:lblOffset val="100"/>
        <c:tickLblSkip val="1"/>
        <c:tickMarkSkip val="1"/>
        <c:noMultiLvlLbl val="0"/>
      </c:catAx>
      <c:valAx>
        <c:axId val="203580552"/>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14893617034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03580160"/>
        <c:crosses val="autoZero"/>
        <c:crossBetween val="between"/>
        <c:majorUnit val="0.5"/>
      </c:valAx>
      <c:catAx>
        <c:axId val="203580944"/>
        <c:scaling>
          <c:orientation val="minMax"/>
        </c:scaling>
        <c:delete val="1"/>
        <c:axPos val="b"/>
        <c:numFmt formatCode="General" sourceLinked="1"/>
        <c:majorTickMark val="out"/>
        <c:minorTickMark val="none"/>
        <c:tickLblPos val="none"/>
        <c:crossAx val="203581336"/>
        <c:crosses val="autoZero"/>
        <c:auto val="0"/>
        <c:lblAlgn val="ctr"/>
        <c:lblOffset val="100"/>
        <c:noMultiLvlLbl val="0"/>
      </c:catAx>
      <c:valAx>
        <c:axId val="203581336"/>
        <c:scaling>
          <c:orientation val="minMax"/>
          <c:max val="4"/>
        </c:scaling>
        <c:delete val="1"/>
        <c:axPos val="r"/>
        <c:numFmt formatCode="General" sourceLinked="1"/>
        <c:majorTickMark val="out"/>
        <c:minorTickMark val="none"/>
        <c:tickLblPos val="none"/>
        <c:crossAx val="203580944"/>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971612591012E-2"/>
          <c:y val="0.75826533047005484"/>
          <c:w val="0.83404374453193342"/>
          <c:h val="6.6115702479338859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78" r="0.75000000000000078" t="1" header="0.5" footer="0.5"/>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6587289802"/>
          <c:y val="2.1844660194174772E-2"/>
        </c:manualLayout>
      </c:layout>
      <c:overlay val="0"/>
      <c:spPr>
        <a:noFill/>
        <a:ln w="25400">
          <a:noFill/>
        </a:ln>
      </c:spPr>
    </c:title>
    <c:autoTitleDeleted val="0"/>
    <c:plotArea>
      <c:layout>
        <c:manualLayout>
          <c:layoutTarget val="inner"/>
          <c:xMode val="edge"/>
          <c:yMode val="edge"/>
          <c:x val="8.6524942548956429E-2"/>
          <c:y val="0.12135936712986274"/>
          <c:w val="0.86099410044617242"/>
          <c:h val="0.50485496726022938"/>
        </c:manualLayout>
      </c:layout>
      <c:lineChart>
        <c:grouping val="standard"/>
        <c:varyColors val="0"/>
        <c:ser>
          <c:idx val="6"/>
          <c:order val="0"/>
          <c:tx>
            <c:strRef>
              <c:f>'[3]tbl-koefpokr'!$C$5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0"/>
            <c:marker>
              <c:symbol val="triangle"/>
              <c:size val="5"/>
            </c:marker>
            <c:bubble3D val="0"/>
          </c:dPt>
          <c:dPt>
            <c:idx val="1"/>
            <c:marker>
              <c:symbol val="triangle"/>
              <c:size val="2"/>
            </c:marker>
            <c:bubble3D val="0"/>
          </c:dPt>
          <c:dPt>
            <c:idx val="2"/>
            <c:marker>
              <c:symbol val="triangle"/>
              <c:size val="5"/>
            </c:marker>
            <c:bubble3D val="0"/>
          </c:dPt>
          <c:dPt>
            <c:idx val="3"/>
            <c:marker>
              <c:symbol val="triangle"/>
              <c:size val="2"/>
            </c:marker>
            <c:bubble3D val="0"/>
          </c:dPt>
          <c:dPt>
            <c:idx val="4"/>
            <c:marker>
              <c:symbol val="triangle"/>
              <c:size val="2"/>
            </c:marker>
            <c:bubble3D val="0"/>
          </c:dPt>
          <c:dPt>
            <c:idx val="5"/>
            <c:marker>
              <c:symbol val="triangle"/>
              <c:size val="2"/>
            </c:marker>
            <c:bubble3D val="0"/>
          </c:dPt>
          <c:dPt>
            <c:idx val="6"/>
            <c:marker>
              <c:symbol val="triangle"/>
              <c:size val="5"/>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'[3]tbl-koefpokr'!$C$6:$C$14</c:f>
              <c:numCache>
                <c:formatCode>General</c:formatCode>
                <c:ptCount val="9"/>
                <c:pt idx="0">
                  <c:v>2.4900000000000002</c:v>
                </c:pt>
                <c:pt idx="1">
                  <c:v>2.2799999999999998</c:v>
                </c:pt>
                <c:pt idx="2">
                  <c:v>2.06</c:v>
                </c:pt>
                <c:pt idx="3">
                  <c:v>2.0699999999999998</c:v>
                </c:pt>
                <c:pt idx="4">
                  <c:v>2.08</c:v>
                </c:pt>
                <c:pt idx="5">
                  <c:v>2.09</c:v>
                </c:pt>
                <c:pt idx="6">
                  <c:v>2.11</c:v>
                </c:pt>
              </c:numCache>
            </c:numRef>
          </c:val>
          <c:smooth val="0"/>
        </c:ser>
        <c:ser>
          <c:idx val="8"/>
          <c:order val="1"/>
          <c:tx>
            <c:strRef>
              <c:f>'[3]tbl-koefpokr'!$D$5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5"/>
            <c:marker>
              <c:symbol val="star"/>
              <c:size val="5"/>
            </c:marker>
            <c:bubble3D val="0"/>
          </c:dPt>
          <c:dPt>
            <c:idx val="6"/>
            <c:marker>
              <c:symbol val="star"/>
              <c:size val="2"/>
            </c:marker>
            <c:bubble3D val="0"/>
          </c:dPt>
          <c:dPt>
            <c:idx val="9"/>
            <c:marker>
              <c:symbol val="star"/>
              <c:size val="2"/>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'[3]tbl-koefpokr'!$D$6:$D$14</c:f>
              <c:numCache>
                <c:formatCode>General</c:formatCode>
                <c:ptCount val="9"/>
                <c:pt idx="4">
                  <c:v>3.37</c:v>
                </c:pt>
                <c:pt idx="5">
                  <c:v>2.21</c:v>
                </c:pt>
                <c:pt idx="6">
                  <c:v>1.97</c:v>
                </c:pt>
                <c:pt idx="7">
                  <c:v>1.73</c:v>
                </c:pt>
              </c:numCache>
            </c:numRef>
          </c:val>
          <c:smooth val="0"/>
        </c:ser>
        <c:dLbls>
          <c:showLegendKey val="0"/>
          <c:showVal val="0"/>
          <c:showCatName val="0"/>
          <c:showSerName val="0"/>
          <c:showPercent val="0"/>
          <c:showBubbleSize val="0"/>
        </c:dLbls>
        <c:marker val="1"/>
        <c:smooth val="0"/>
        <c:axId val="204345608"/>
        <c:axId val="204346000"/>
      </c:lineChart>
      <c:lineChart>
        <c:grouping val="standard"/>
        <c:varyColors val="0"/>
        <c:ser>
          <c:idx val="0"/>
          <c:order val="2"/>
          <c:tx>
            <c:strRef>
              <c:f>'[3]tbl-koefpokr'!$E$5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2"/>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'[3]tbl-koefpokr'!$E$6:$E$14</c:f>
              <c:numCache>
                <c:formatCode>General</c:formatCode>
                <c:ptCount val="9"/>
                <c:pt idx="1">
                  <c:v>1.47</c:v>
                </c:pt>
                <c:pt idx="2">
                  <c:v>1.75</c:v>
                </c:pt>
                <c:pt idx="3">
                  <c:v>2.02</c:v>
                </c:pt>
              </c:numCache>
            </c:numRef>
          </c:val>
          <c:smooth val="0"/>
        </c:ser>
        <c:ser>
          <c:idx val="1"/>
          <c:order val="3"/>
          <c:tx>
            <c:strRef>
              <c:f>'[3]tbl-koefpokr'!$F$5</c:f>
              <c:strCache>
                <c:ptCount val="1"/>
                <c:pt idx="0">
                  <c:v>25-years </c:v>
                </c:pt>
              </c:strCache>
            </c:strRef>
          </c:tx>
          <c:spPr>
            <a:ln>
              <a:noFill/>
            </a:ln>
          </c:spPr>
          <c:marker>
            <c:symbol val="circle"/>
            <c:size val="7"/>
            <c:spPr>
              <a:solidFill>
                <a:srgbClr val="7030A0"/>
              </a:solidFill>
              <a:ln>
                <a:noFill/>
              </a:ln>
            </c:spPr>
          </c:marker>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'[3]tbl-koefpokr'!$F$6:$F$14</c:f>
              <c:numCache>
                <c:formatCode>General</c:formatCode>
                <c:ptCount val="9"/>
                <c:pt idx="8">
                  <c:v>1.4</c:v>
                </c:pt>
              </c:numCache>
            </c:numRef>
          </c:val>
          <c:smooth val="0"/>
        </c:ser>
        <c:dLbls>
          <c:showLegendKey val="0"/>
          <c:showVal val="0"/>
          <c:showCatName val="0"/>
          <c:showSerName val="0"/>
          <c:showPercent val="0"/>
          <c:showBubbleSize val="0"/>
        </c:dLbls>
        <c:marker val="1"/>
        <c:smooth val="0"/>
        <c:axId val="204346392"/>
        <c:axId val="204346784"/>
      </c:lineChart>
      <c:catAx>
        <c:axId val="204345608"/>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60963134332"/>
              <c:y val="0.8179621843386079"/>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4346000"/>
        <c:crosses val="autoZero"/>
        <c:auto val="1"/>
        <c:lblAlgn val="ctr"/>
        <c:lblOffset val="100"/>
        <c:tickLblSkip val="1"/>
        <c:tickMarkSkip val="1"/>
        <c:noMultiLvlLbl val="0"/>
      </c:catAx>
      <c:valAx>
        <c:axId val="204346000"/>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02851766188E-2"/>
              <c:y val="0.28155365288076856"/>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04345608"/>
        <c:crosses val="autoZero"/>
        <c:crossBetween val="between"/>
        <c:majorUnit val="0.5"/>
      </c:valAx>
      <c:catAx>
        <c:axId val="204346392"/>
        <c:scaling>
          <c:orientation val="minMax"/>
        </c:scaling>
        <c:delete val="1"/>
        <c:axPos val="b"/>
        <c:numFmt formatCode="General" sourceLinked="1"/>
        <c:majorTickMark val="out"/>
        <c:minorTickMark val="none"/>
        <c:tickLblPos val="none"/>
        <c:crossAx val="204346784"/>
        <c:crosses val="autoZero"/>
        <c:auto val="0"/>
        <c:lblAlgn val="ctr"/>
        <c:lblOffset val="100"/>
        <c:noMultiLvlLbl val="0"/>
      </c:catAx>
      <c:valAx>
        <c:axId val="204346784"/>
        <c:scaling>
          <c:orientation val="minMax"/>
          <c:max val="4"/>
        </c:scaling>
        <c:delete val="1"/>
        <c:axPos val="r"/>
        <c:numFmt formatCode="General" sourceLinked="1"/>
        <c:majorTickMark val="out"/>
        <c:minorTickMark val="none"/>
        <c:tickLblPos val="none"/>
        <c:crossAx val="204346392"/>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891935677917E-2"/>
          <c:y val="0.73543765767143199"/>
          <c:w val="0.91347510806432219"/>
          <c:h val="7.9388425961317927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22" r="0.75000000000000022" t="1" header="0.5" footer="0.5"/>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[4]Sheet2!$C$22:$C$23</c:f>
              <c:strCache>
                <c:ptCount val="1"/>
                <c:pt idx="0">
                  <c:v>2017 г. 4374.9</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[4]Sheet2!$B$24:$B$26</c:f>
              <c:strCache>
                <c:ptCount val="3"/>
                <c:pt idx="0">
                  <c:v> up to 25 years</c:v>
                </c:pt>
              </c:strCache>
            </c:strRef>
          </c:cat>
          <c:val>
            <c:numRef>
              <c:f>[4]Sheet2!$C$24:$C$26</c:f>
              <c:numCache>
                <c:formatCode>General</c:formatCode>
                <c:ptCount val="3"/>
                <c:pt idx="0">
                  <c:v>2272.9</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[5]Sheet2!$C$22:$C$23</c:f>
              <c:strCache>
                <c:ptCount val="1"/>
                <c:pt idx="0">
                  <c:v>2018 г. 4018</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[5]Sheet2!$B$24:$B$26</c:f>
              <c:strCache>
                <c:ptCount val="3"/>
                <c:pt idx="0">
                  <c:v> up to 25 years</c:v>
                </c:pt>
              </c:strCache>
            </c:strRef>
          </c:cat>
          <c:val>
            <c:numRef>
              <c:f>[5]Sheet2!$C$24:$C$26</c:f>
              <c:numCache>
                <c:formatCode>General</c:formatCode>
                <c:ptCount val="3"/>
                <c:pt idx="0">
                  <c:v>3509.8</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 Id="rId4" Type="http://schemas.openxmlformats.org/officeDocument/2006/relationships/image" Target="../media/image16.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7.png"/></Relationships>
</file>

<file path=xl/drawings/drawing1.xml><?xml version="1.0" encoding="utf-8"?>
<xdr:wsDr xmlns:xdr="http://schemas.openxmlformats.org/drawingml/2006/spreadsheetDrawing" xmlns:a="http://schemas.openxmlformats.org/drawingml/2006/main">
  <xdr:twoCellAnchor>
    <xdr:from>
      <xdr:col>0</xdr:col>
      <xdr:colOff>381000</xdr:colOff>
      <xdr:row>0</xdr:row>
      <xdr:rowOff>0</xdr:rowOff>
    </xdr:from>
    <xdr:to>
      <xdr:col>7</xdr:col>
      <xdr:colOff>257175</xdr:colOff>
      <xdr:row>0</xdr:row>
      <xdr:rowOff>0</xdr:rowOff>
    </xdr:to>
    <xdr:graphicFrame macro="">
      <xdr:nvGraphicFramePr>
        <xdr:cNvPr id="2049"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381000</xdr:colOff>
      <xdr:row>0</xdr:row>
      <xdr:rowOff>0</xdr:rowOff>
    </xdr:from>
    <xdr:to>
      <xdr:col>7</xdr:col>
      <xdr:colOff>257175</xdr:colOff>
      <xdr:row>0</xdr:row>
      <xdr:rowOff>0</xdr:rowOff>
    </xdr:to>
    <xdr:graphicFrame macro="">
      <xdr:nvGraphicFramePr>
        <xdr:cNvPr id="2050"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400050</xdr:colOff>
      <xdr:row>0</xdr:row>
      <xdr:rowOff>0</xdr:rowOff>
    </xdr:from>
    <xdr:to>
      <xdr:col>7</xdr:col>
      <xdr:colOff>276225</xdr:colOff>
      <xdr:row>0</xdr:row>
      <xdr:rowOff>0</xdr:rowOff>
    </xdr:to>
    <xdr:graphicFrame macro="">
      <xdr:nvGraphicFramePr>
        <xdr:cNvPr id="4"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0.18379</cdr:x>
      <cdr:y>0.84675</cdr:y>
    </cdr:from>
    <cdr:to>
      <cdr:x>0.99292</cdr:x>
      <cdr:y>0.93506</cdr:y>
    </cdr:to>
    <cdr:sp macro="" textlink="">
      <cdr:nvSpPr>
        <cdr:cNvPr id="3073" name="Text Box 1"/>
        <cdr:cNvSpPr txBox="1">
          <a:spLocks xmlns:a="http://schemas.openxmlformats.org/drawingml/2006/main" noChangeArrowheads="1"/>
        </cdr:cNvSpPr>
      </cdr:nvSpPr>
      <cdr:spPr bwMode="auto">
        <a:xfrm xmlns:a="http://schemas.openxmlformats.org/drawingml/2006/main">
          <a:off x="1239120" y="624200"/>
          <a:ext cx="5441080" cy="64775"/>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US" sz="775" b="1" i="0" u="none" strike="noStrike" baseline="0">
              <a:solidFill>
                <a:srgbClr val="000000"/>
              </a:solidFill>
              <a:latin typeface="Arial"/>
              <a:cs typeface="Arial"/>
            </a:rPr>
            <a:t>Note:</a:t>
          </a:r>
          <a:r>
            <a:rPr lang="en-US" sz="775" b="0" i="0" u="none" strike="noStrike" baseline="0">
              <a:solidFill>
                <a:srgbClr val="000000"/>
              </a:solidFill>
              <a:latin typeface="Arial"/>
              <a:cs typeface="Arial"/>
            </a:rPr>
            <a:t> The MF did not announce any government securities auctions during the period of june-december 2016 and in august 2017</a:t>
          </a:r>
          <a:r>
            <a:rPr lang="en-US" sz="700" b="0" i="0" u="none" strike="noStrike" baseline="0">
              <a:solidFill>
                <a:srgbClr val="000000"/>
              </a:solidFill>
              <a:latin typeface="Arial"/>
              <a:cs typeface="Arial"/>
            </a:rPr>
            <a:t>.</a:t>
          </a:r>
        </a:p>
      </cdr:txBody>
    </cdr:sp>
  </cdr:relSizeAnchor>
  <cdr:relSizeAnchor xmlns:cdr="http://schemas.openxmlformats.org/drawingml/2006/chartDrawing">
    <cdr:from>
      <cdr:x>0.17296</cdr:x>
      <cdr:y>0.7282</cdr:y>
    </cdr:from>
    <cdr:to>
      <cdr:x>0.24629</cdr:x>
      <cdr:y>0.76443</cdr:y>
    </cdr:to>
    <cdr:sp macro="" textlink="">
      <cdr:nvSpPr>
        <cdr:cNvPr id="5122" name="Text Box 2"/>
        <cdr:cNvSpPr txBox="1">
          <a:spLocks xmlns:a="http://schemas.openxmlformats.org/drawingml/2006/main" noChangeArrowheads="1"/>
        </cdr:cNvSpPr>
      </cdr:nvSpPr>
      <cdr:spPr bwMode="auto">
        <a:xfrm xmlns:a="http://schemas.openxmlformats.org/drawingml/2006/main">
          <a:off x="781391" y="3367167"/>
          <a:ext cx="471059" cy="1674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2016                              2016</a:t>
          </a:r>
        </a:p>
      </cdr:txBody>
    </cdr:sp>
  </cdr:relSizeAnchor>
  <cdr:relSizeAnchor xmlns:cdr="http://schemas.openxmlformats.org/drawingml/2006/chartDrawing">
    <cdr:from>
      <cdr:x>0.75028</cdr:x>
      <cdr:y>0.72403</cdr:y>
    </cdr:from>
    <cdr:to>
      <cdr:x>0.81623</cdr:x>
      <cdr:y>0.76272</cdr:y>
    </cdr:to>
    <cdr:sp macro="" textlink="">
      <cdr:nvSpPr>
        <cdr:cNvPr id="5123" name="Text Box 3"/>
        <cdr:cNvSpPr txBox="1">
          <a:spLocks xmlns:a="http://schemas.openxmlformats.org/drawingml/2006/main" noChangeArrowheads="1"/>
        </cdr:cNvSpPr>
      </cdr:nvSpPr>
      <cdr:spPr bwMode="auto">
        <a:xfrm xmlns:a="http://schemas.openxmlformats.org/drawingml/2006/main">
          <a:off x="4491355" y="3347938"/>
          <a:ext cx="424553" cy="17871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3.xml><?xml version="1.0" encoding="utf-8"?>
<c:userShapes xmlns:c="http://schemas.openxmlformats.org/drawingml/2006/chart">
  <cdr:relSizeAnchor xmlns:cdr="http://schemas.openxmlformats.org/drawingml/2006/chartDrawing">
    <cdr:from>
      <cdr:x>0.13278</cdr:x>
      <cdr:y>0.92236</cdr:y>
    </cdr:from>
    <cdr:to>
      <cdr:x>0.99292</cdr:x>
      <cdr:y>0.96251</cdr:y>
    </cdr:to>
    <cdr:sp macro="" textlink="">
      <cdr:nvSpPr>
        <cdr:cNvPr id="4097" name="Text Box 1"/>
        <cdr:cNvSpPr txBox="1">
          <a:spLocks xmlns:a="http://schemas.openxmlformats.org/drawingml/2006/main" noChangeArrowheads="1"/>
        </cdr:cNvSpPr>
      </cdr:nvSpPr>
      <cdr:spPr bwMode="auto">
        <a:xfrm xmlns:a="http://schemas.openxmlformats.org/drawingml/2006/main">
          <a:off x="896049" y="4264124"/>
          <a:ext cx="5784151" cy="18550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en-US" sz="825" b="1" i="0" u="none" strike="noStrike" baseline="0">
              <a:solidFill>
                <a:srgbClr val="000000"/>
              </a:solidFill>
              <a:latin typeface="Arial"/>
              <a:cs typeface="Arial"/>
            </a:rPr>
            <a:t>Note:</a:t>
          </a:r>
          <a:r>
            <a:rPr lang="en-US" sz="825" b="0" i="0" u="none" strike="noStrike" baseline="0">
              <a:solidFill>
                <a:srgbClr val="000000"/>
              </a:solidFill>
              <a:latin typeface="Arial"/>
              <a:cs typeface="Arial"/>
            </a:rPr>
            <a:t> The MF did not announce any government securities auctions  in august 2017</a:t>
          </a:r>
          <a:r>
            <a:rPr lang="en-US" sz="750" b="0" i="0" u="none" strike="noStrike" baseline="0">
              <a:solidFill>
                <a:srgbClr val="000000"/>
              </a:solidFill>
              <a:latin typeface="Arial"/>
              <a:cs typeface="Arial"/>
            </a:rPr>
            <a:t>.</a:t>
          </a:r>
        </a:p>
      </cdr:txBody>
    </cdr:sp>
  </cdr:relSizeAnchor>
  <cdr:relSizeAnchor xmlns:cdr="http://schemas.openxmlformats.org/drawingml/2006/chartDrawing">
    <cdr:from>
      <cdr:x>0.47166</cdr:x>
      <cdr:y>0.7255</cdr:y>
    </cdr:from>
    <cdr:to>
      <cdr:x>0.54214</cdr:x>
      <cdr:y>0.7637</cdr:y>
    </cdr:to>
    <cdr:sp macro="" textlink="">
      <cdr:nvSpPr>
        <cdr:cNvPr id="4098" name="Text Box 2"/>
        <cdr:cNvSpPr txBox="1">
          <a:spLocks xmlns:a="http://schemas.openxmlformats.org/drawingml/2006/main" noChangeArrowheads="1"/>
        </cdr:cNvSpPr>
      </cdr:nvSpPr>
      <cdr:spPr bwMode="auto">
        <a:xfrm xmlns:a="http://schemas.openxmlformats.org/drawingml/2006/main">
          <a:off x="3174905" y="3354725"/>
          <a:ext cx="474002" cy="17645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4.xml><?xml version="1.0" encoding="utf-8"?>
<c:userShapes xmlns:c="http://schemas.openxmlformats.org/drawingml/2006/chart">
  <cdr:relSizeAnchor xmlns:cdr="http://schemas.openxmlformats.org/drawingml/2006/chartDrawing">
    <cdr:from>
      <cdr:x>0.13278</cdr:x>
      <cdr:y>0.9152</cdr:y>
    </cdr:from>
    <cdr:to>
      <cdr:x>0.99292</cdr:x>
      <cdr:y>0.95838</cdr:y>
    </cdr:to>
    <cdr:sp macro="" textlink="">
      <cdr:nvSpPr>
        <cdr:cNvPr id="61449" name="Text Box 9"/>
        <cdr:cNvSpPr txBox="1">
          <a:spLocks xmlns:a="http://schemas.openxmlformats.org/drawingml/2006/main" noChangeArrowheads="1"/>
        </cdr:cNvSpPr>
      </cdr:nvSpPr>
      <cdr:spPr bwMode="auto">
        <a:xfrm xmlns:a="http://schemas.openxmlformats.org/drawingml/2006/main">
          <a:off x="896049" y="3603401"/>
          <a:ext cx="5784151" cy="1698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bg-BG" sz="700" b="1" i="0" u="none" strike="noStrike" baseline="0">
              <a:solidFill>
                <a:srgbClr val="000000"/>
              </a:solidFill>
              <a:latin typeface="Arial"/>
              <a:cs typeface="Arial"/>
            </a:rPr>
            <a:t>Note:</a:t>
          </a:r>
          <a:r>
            <a:rPr lang="bg-BG" sz="700" b="0" i="0" u="none" strike="noStrike" baseline="0">
              <a:solidFill>
                <a:srgbClr val="000000"/>
              </a:solidFill>
              <a:latin typeface="Arial"/>
              <a:cs typeface="Arial"/>
            </a:rPr>
            <a:t> The MF did not announce any government securities auctions  in august 2017</a:t>
          </a:r>
          <a:r>
            <a:rPr lang="bg-BG" sz="625" b="0" i="0" u="none" strike="noStrike" baseline="0">
              <a:solidFill>
                <a:srgbClr val="000000"/>
              </a:solidFill>
              <a:latin typeface="Arial"/>
              <a:cs typeface="Arial"/>
            </a:rPr>
            <a:t>.</a:t>
          </a:r>
        </a:p>
      </cdr:txBody>
    </cdr:sp>
  </cdr:relSizeAnchor>
  <cdr:relSizeAnchor xmlns:cdr="http://schemas.openxmlformats.org/drawingml/2006/chartDrawing">
    <cdr:from>
      <cdr:x>0.11456</cdr:x>
      <cdr:y>0.68932</cdr:y>
    </cdr:from>
    <cdr:to>
      <cdr:x>0.1877</cdr:x>
      <cdr:y>0.75341</cdr:y>
    </cdr:to>
    <cdr:sp macro="" textlink="">
      <cdr:nvSpPr>
        <cdr:cNvPr id="61452" name="Text Box 12"/>
        <cdr:cNvSpPr txBox="1">
          <a:spLocks xmlns:a="http://schemas.openxmlformats.org/drawingml/2006/main" noChangeArrowheads="1"/>
        </cdr:cNvSpPr>
      </cdr:nvSpPr>
      <cdr:spPr bwMode="auto">
        <a:xfrm xmlns:a="http://schemas.openxmlformats.org/drawingml/2006/main">
          <a:off x="809625" y="2705100"/>
          <a:ext cx="516933" cy="25151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dr:relSizeAnchor xmlns:cdr="http://schemas.openxmlformats.org/drawingml/2006/chartDrawing">
    <cdr:from>
      <cdr:x>0.87091</cdr:x>
      <cdr:y>0.67958</cdr:y>
    </cdr:from>
    <cdr:to>
      <cdr:x>0.92641</cdr:x>
      <cdr:y>0.72515</cdr:y>
    </cdr:to>
    <cdr:sp macro="" textlink="">
      <cdr:nvSpPr>
        <cdr:cNvPr id="4" name="Text Box 12"/>
        <cdr:cNvSpPr txBox="1">
          <a:spLocks xmlns:a="http://schemas.openxmlformats.org/drawingml/2006/main" noChangeArrowheads="1"/>
        </cdr:cNvSpPr>
      </cdr:nvSpPr>
      <cdr:spPr bwMode="auto">
        <a:xfrm xmlns:a="http://schemas.openxmlformats.org/drawingml/2006/main" rot="12398616" flipV="1">
          <a:off x="6155212" y="2666880"/>
          <a:ext cx="392239" cy="1788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bg-BG" sz="800" b="1" i="0" u="none" strike="noStrike" baseline="0">
              <a:solidFill>
                <a:srgbClr val="000000"/>
              </a:solidFill>
              <a:latin typeface="Arial"/>
              <a:cs typeface="Arial"/>
            </a:rPr>
            <a:t>201</a:t>
          </a:r>
          <a:r>
            <a:rPr lang="en-US" sz="800" b="1" i="0" u="none" strike="noStrike" baseline="0">
              <a:solidFill>
                <a:srgbClr val="000000"/>
              </a:solidFill>
              <a:latin typeface="Arial"/>
              <a:cs typeface="Arial"/>
            </a:rPr>
            <a:t>8</a:t>
          </a:r>
          <a:endParaRPr lang="bg-BG" sz="800" b="1" i="0" u="none" strike="noStrike" baseline="0">
            <a:solidFill>
              <a:srgbClr val="000000"/>
            </a:solidFill>
            <a:latin typeface="Arial"/>
            <a:cs typeface="Arial"/>
          </a:endParaRPr>
        </a:p>
      </cdr:txBody>
    </cdr:sp>
  </cdr:relSizeAnchor>
</c:userShapes>
</file>

<file path=xl/drawings/drawing5.xml><?xml version="1.0" encoding="utf-8"?>
<xdr:wsDr xmlns:xdr="http://schemas.openxmlformats.org/drawingml/2006/spreadsheetDrawing" xmlns:a="http://schemas.openxmlformats.org/drawingml/2006/main">
  <xdr:twoCellAnchor editAs="oneCell">
    <xdr:from>
      <xdr:col>3</xdr:col>
      <xdr:colOff>19050</xdr:colOff>
      <xdr:row>2</xdr:row>
      <xdr:rowOff>19050</xdr:rowOff>
    </xdr:from>
    <xdr:to>
      <xdr:col>12</xdr:col>
      <xdr:colOff>208518</xdr:colOff>
      <xdr:row>26</xdr:row>
      <xdr:rowOff>80412</xdr:rowOff>
    </xdr:to>
    <xdr:pic>
      <xdr:nvPicPr>
        <xdr:cNvPr id="2" name="Picture 1"/>
        <xdr:cNvPicPr>
          <a:picLocks noChangeAspect="1"/>
        </xdr:cNvPicPr>
      </xdr:nvPicPr>
      <xdr:blipFill>
        <a:blip xmlns:r="http://schemas.openxmlformats.org/officeDocument/2006/relationships" r:embed="rId1"/>
        <a:stretch>
          <a:fillRect/>
        </a:stretch>
      </xdr:blipFill>
      <xdr:spPr>
        <a:xfrm>
          <a:off x="1847850" y="400050"/>
          <a:ext cx="5675868" cy="463336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142876</xdr:colOff>
      <xdr:row>1</xdr:row>
      <xdr:rowOff>19050</xdr:rowOff>
    </xdr:from>
    <xdr:to>
      <xdr:col>9</xdr:col>
      <xdr:colOff>142875</xdr:colOff>
      <xdr:row>20</xdr:row>
      <xdr:rowOff>20297</xdr:rowOff>
    </xdr:to>
    <xdr:pic>
      <xdr:nvPicPr>
        <xdr:cNvPr id="3" name="Picture 2"/>
        <xdr:cNvPicPr>
          <a:picLocks noChangeAspect="1"/>
        </xdr:cNvPicPr>
      </xdr:nvPicPr>
      <xdr:blipFill>
        <a:blip xmlns:r="http://schemas.openxmlformats.org/officeDocument/2006/relationships" r:embed="rId1"/>
        <a:stretch>
          <a:fillRect/>
        </a:stretch>
      </xdr:blipFill>
      <xdr:spPr>
        <a:xfrm>
          <a:off x="142876" y="209550"/>
          <a:ext cx="5486399" cy="3620747"/>
        </a:xfrm>
        <a:prstGeom prst="rect">
          <a:avLst/>
        </a:prstGeom>
      </xdr:spPr>
    </xdr:pic>
    <xdr:clientData/>
  </xdr:twoCellAnchor>
  <xdr:twoCellAnchor editAs="oneCell">
    <xdr:from>
      <xdr:col>9</xdr:col>
      <xdr:colOff>142875</xdr:colOff>
      <xdr:row>1</xdr:row>
      <xdr:rowOff>19051</xdr:rowOff>
    </xdr:from>
    <xdr:to>
      <xdr:col>18</xdr:col>
      <xdr:colOff>319185</xdr:colOff>
      <xdr:row>20</xdr:row>
      <xdr:rowOff>19050</xdr:rowOff>
    </xdr:to>
    <xdr:pic>
      <xdr:nvPicPr>
        <xdr:cNvPr id="6" name="Picture 5"/>
        <xdr:cNvPicPr>
          <a:picLocks noChangeAspect="1"/>
        </xdr:cNvPicPr>
      </xdr:nvPicPr>
      <xdr:blipFill>
        <a:blip xmlns:r="http://schemas.openxmlformats.org/officeDocument/2006/relationships" r:embed="rId2"/>
        <a:stretch>
          <a:fillRect/>
        </a:stretch>
      </xdr:blipFill>
      <xdr:spPr>
        <a:xfrm>
          <a:off x="5629275" y="209551"/>
          <a:ext cx="5662710" cy="361949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1</xdr:colOff>
      <xdr:row>48</xdr:row>
      <xdr:rowOff>123824</xdr:rowOff>
    </xdr:from>
    <xdr:to>
      <xdr:col>0</xdr:col>
      <xdr:colOff>228600</xdr:colOff>
      <xdr:row>49</xdr:row>
      <xdr:rowOff>7618</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xdr:colOff>
      <xdr:row>50</xdr:row>
      <xdr:rowOff>123824</xdr:rowOff>
    </xdr:from>
    <xdr:to>
      <xdr:col>0</xdr:col>
      <xdr:colOff>228600</xdr:colOff>
      <xdr:row>51</xdr:row>
      <xdr:rowOff>7618</xdr:rowOff>
    </xdr:to>
    <xdr:graphicFrame macro="">
      <xdr:nvGraphicFramePr>
        <xdr:cNvPr id="5"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xdr:col>
      <xdr:colOff>95250</xdr:colOff>
      <xdr:row>5</xdr:row>
      <xdr:rowOff>9525</xdr:rowOff>
    </xdr:from>
    <xdr:to>
      <xdr:col>7</xdr:col>
      <xdr:colOff>607675</xdr:colOff>
      <xdr:row>20</xdr:row>
      <xdr:rowOff>5200</xdr:rowOff>
    </xdr:to>
    <xdr:pic>
      <xdr:nvPicPr>
        <xdr:cNvPr id="3" name="Picture 2"/>
        <xdr:cNvPicPr>
          <a:picLocks noChangeAspect="1"/>
        </xdr:cNvPicPr>
      </xdr:nvPicPr>
      <xdr:blipFill>
        <a:blip xmlns:r="http://schemas.openxmlformats.org/officeDocument/2006/relationships" r:embed="rId3"/>
        <a:stretch>
          <a:fillRect/>
        </a:stretch>
      </xdr:blipFill>
      <xdr:spPr>
        <a:xfrm>
          <a:off x="704850" y="981075"/>
          <a:ext cx="4170025" cy="2853175"/>
        </a:xfrm>
        <a:prstGeom prst="rect">
          <a:avLst/>
        </a:prstGeom>
      </xdr:spPr>
    </xdr:pic>
    <xdr:clientData/>
  </xdr:twoCellAnchor>
  <xdr:twoCellAnchor editAs="oneCell">
    <xdr:from>
      <xdr:col>8</xdr:col>
      <xdr:colOff>0</xdr:colOff>
      <xdr:row>5</xdr:row>
      <xdr:rowOff>9525</xdr:rowOff>
    </xdr:from>
    <xdr:to>
      <xdr:col>14</xdr:col>
      <xdr:colOff>585584</xdr:colOff>
      <xdr:row>20</xdr:row>
      <xdr:rowOff>5200</xdr:rowOff>
    </xdr:to>
    <xdr:pic>
      <xdr:nvPicPr>
        <xdr:cNvPr id="7" name="Picture 6"/>
        <xdr:cNvPicPr>
          <a:picLocks noChangeAspect="1"/>
        </xdr:cNvPicPr>
      </xdr:nvPicPr>
      <xdr:blipFill>
        <a:blip xmlns:r="http://schemas.openxmlformats.org/officeDocument/2006/relationships" r:embed="rId4"/>
        <a:stretch>
          <a:fillRect/>
        </a:stretch>
      </xdr:blipFill>
      <xdr:spPr>
        <a:xfrm>
          <a:off x="4876800" y="981075"/>
          <a:ext cx="4243184" cy="28531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oneCellAnchor>
    <xdr:from>
      <xdr:col>13</xdr:col>
      <xdr:colOff>57150</xdr:colOff>
      <xdr:row>32</xdr:row>
      <xdr:rowOff>19050</xdr:rowOff>
    </xdr:from>
    <xdr:ext cx="184731" cy="264560"/>
    <xdr:sp macro="" textlink="">
      <xdr:nvSpPr>
        <xdr:cNvPr id="11" name="TextBox 10"/>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oneCellAnchor>
    <xdr:from>
      <xdr:col>13</xdr:col>
      <xdr:colOff>57150</xdr:colOff>
      <xdr:row>32</xdr:row>
      <xdr:rowOff>19050</xdr:rowOff>
    </xdr:from>
    <xdr:ext cx="184731" cy="264560"/>
    <xdr:sp macro="" textlink="">
      <xdr:nvSpPr>
        <xdr:cNvPr id="7" name="TextBox 6"/>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twoCellAnchor editAs="oneCell">
    <xdr:from>
      <xdr:col>0</xdr:col>
      <xdr:colOff>609599</xdr:colOff>
      <xdr:row>4</xdr:row>
      <xdr:rowOff>190499</xdr:rowOff>
    </xdr:from>
    <xdr:to>
      <xdr:col>8</xdr:col>
      <xdr:colOff>19050</xdr:colOff>
      <xdr:row>19</xdr:row>
      <xdr:rowOff>9524</xdr:rowOff>
    </xdr:to>
    <xdr:pic>
      <xdr:nvPicPr>
        <xdr:cNvPr id="2" name="Picture 1"/>
        <xdr:cNvPicPr>
          <a:picLocks noChangeAspect="1"/>
        </xdr:cNvPicPr>
      </xdr:nvPicPr>
      <xdr:blipFill>
        <a:blip xmlns:r="http://schemas.openxmlformats.org/officeDocument/2006/relationships" r:embed="rId1"/>
        <a:stretch>
          <a:fillRect/>
        </a:stretch>
      </xdr:blipFill>
      <xdr:spPr>
        <a:xfrm>
          <a:off x="609599" y="952499"/>
          <a:ext cx="4476751" cy="2676525"/>
        </a:xfrm>
        <a:prstGeom prst="rect">
          <a:avLst/>
        </a:prstGeom>
      </xdr:spPr>
    </xdr:pic>
    <xdr:clientData/>
  </xdr:twoCellAnchor>
  <xdr:twoCellAnchor editAs="oneCell">
    <xdr:from>
      <xdr:col>8</xdr:col>
      <xdr:colOff>19050</xdr:colOff>
      <xdr:row>5</xdr:row>
      <xdr:rowOff>0</xdr:rowOff>
    </xdr:from>
    <xdr:to>
      <xdr:col>15</xdr:col>
      <xdr:colOff>342899</xdr:colOff>
      <xdr:row>19</xdr:row>
      <xdr:rowOff>9525</xdr:rowOff>
    </xdr:to>
    <xdr:pic>
      <xdr:nvPicPr>
        <xdr:cNvPr id="6" name="Picture 5"/>
        <xdr:cNvPicPr>
          <a:picLocks noChangeAspect="1"/>
        </xdr:cNvPicPr>
      </xdr:nvPicPr>
      <xdr:blipFill>
        <a:blip xmlns:r="http://schemas.openxmlformats.org/officeDocument/2006/relationships" r:embed="rId2"/>
        <a:stretch>
          <a:fillRect/>
        </a:stretch>
      </xdr:blipFill>
      <xdr:spPr>
        <a:xfrm>
          <a:off x="5086350" y="952500"/>
          <a:ext cx="4667249" cy="267652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457200</xdr:colOff>
      <xdr:row>4</xdr:row>
      <xdr:rowOff>0</xdr:rowOff>
    </xdr:from>
    <xdr:to>
      <xdr:col>4</xdr:col>
      <xdr:colOff>12589</xdr:colOff>
      <xdr:row>21</xdr:row>
      <xdr:rowOff>163363</xdr:rowOff>
    </xdr:to>
    <xdr:pic>
      <xdr:nvPicPr>
        <xdr:cNvPr id="2" name="Picture 1"/>
        <xdr:cNvPicPr>
          <a:picLocks noChangeAspect="1"/>
        </xdr:cNvPicPr>
      </xdr:nvPicPr>
      <xdr:blipFill>
        <a:blip xmlns:r="http://schemas.openxmlformats.org/officeDocument/2006/relationships" r:embed="rId1"/>
        <a:stretch>
          <a:fillRect/>
        </a:stretch>
      </xdr:blipFill>
      <xdr:spPr>
        <a:xfrm>
          <a:off x="457200" y="762000"/>
          <a:ext cx="4584589" cy="3401863"/>
        </a:xfrm>
        <a:prstGeom prst="rect">
          <a:avLst/>
        </a:prstGeom>
      </xdr:spPr>
    </xdr:pic>
    <xdr:clientData/>
  </xdr:twoCellAnchor>
  <xdr:twoCellAnchor editAs="oneCell">
    <xdr:from>
      <xdr:col>4</xdr:col>
      <xdr:colOff>9525</xdr:colOff>
      <xdr:row>4</xdr:row>
      <xdr:rowOff>0</xdr:rowOff>
    </xdr:from>
    <xdr:to>
      <xdr:col>8</xdr:col>
      <xdr:colOff>209550</xdr:colOff>
      <xdr:row>21</xdr:row>
      <xdr:rowOff>159344</xdr:rowOff>
    </xdr:to>
    <xdr:pic>
      <xdr:nvPicPr>
        <xdr:cNvPr id="3" name="Picture 2"/>
        <xdr:cNvPicPr>
          <a:picLocks noChangeAspect="1"/>
        </xdr:cNvPicPr>
      </xdr:nvPicPr>
      <xdr:blipFill>
        <a:blip xmlns:r="http://schemas.openxmlformats.org/officeDocument/2006/relationships" r:embed="rId2"/>
        <a:stretch>
          <a:fillRect/>
        </a:stretch>
      </xdr:blipFill>
      <xdr:spPr>
        <a:xfrm>
          <a:off x="5038725" y="762000"/>
          <a:ext cx="4733925" cy="339784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0</xdr:colOff>
      <xdr:row>5</xdr:row>
      <xdr:rowOff>9525</xdr:rowOff>
    </xdr:from>
    <xdr:to>
      <xdr:col>10</xdr:col>
      <xdr:colOff>0</xdr:colOff>
      <xdr:row>21</xdr:row>
      <xdr:rowOff>180975</xdr:rowOff>
    </xdr:to>
    <xdr:pic>
      <xdr:nvPicPr>
        <xdr:cNvPr id="4" name="Picture 3"/>
        <xdr:cNvPicPr>
          <a:picLocks noChangeAspect="1"/>
        </xdr:cNvPicPr>
      </xdr:nvPicPr>
      <xdr:blipFill>
        <a:blip xmlns:r="http://schemas.openxmlformats.org/officeDocument/2006/relationships" r:embed="rId1"/>
        <a:stretch>
          <a:fillRect/>
        </a:stretch>
      </xdr:blipFill>
      <xdr:spPr>
        <a:xfrm>
          <a:off x="1524000" y="962025"/>
          <a:ext cx="6019800" cy="321945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0</xdr:colOff>
      <xdr:row>3</xdr:row>
      <xdr:rowOff>0</xdr:rowOff>
    </xdr:from>
    <xdr:to>
      <xdr:col>13</xdr:col>
      <xdr:colOff>600075</xdr:colOff>
      <xdr:row>26</xdr:row>
      <xdr:rowOff>25108</xdr:rowOff>
    </xdr:to>
    <xdr:pic>
      <xdr:nvPicPr>
        <xdr:cNvPr id="2" name="Picture 1"/>
        <xdr:cNvPicPr>
          <a:picLocks noChangeAspect="1"/>
        </xdr:cNvPicPr>
      </xdr:nvPicPr>
      <xdr:blipFill>
        <a:blip xmlns:r="http://schemas.openxmlformats.org/officeDocument/2006/relationships" r:embed="rId1"/>
        <a:stretch>
          <a:fillRect/>
        </a:stretch>
      </xdr:blipFill>
      <xdr:spPr>
        <a:xfrm>
          <a:off x="1828800" y="571500"/>
          <a:ext cx="6696075" cy="4406608"/>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xdr:colOff>
      <xdr:row>2</xdr:row>
      <xdr:rowOff>0</xdr:rowOff>
    </xdr:from>
    <xdr:to>
      <xdr:col>15</xdr:col>
      <xdr:colOff>1</xdr:colOff>
      <xdr:row>28</xdr:row>
      <xdr:rowOff>140585</xdr:rowOff>
    </xdr:to>
    <xdr:pic>
      <xdr:nvPicPr>
        <xdr:cNvPr id="3" name="Picture 2"/>
        <xdr:cNvPicPr>
          <a:picLocks noChangeAspect="1"/>
        </xdr:cNvPicPr>
      </xdr:nvPicPr>
      <xdr:blipFill>
        <a:blip xmlns:r="http://schemas.openxmlformats.org/officeDocument/2006/relationships" r:embed="rId1"/>
        <a:stretch>
          <a:fillRect/>
        </a:stretch>
      </xdr:blipFill>
      <xdr:spPr>
        <a:xfrm>
          <a:off x="1828801" y="381000"/>
          <a:ext cx="7315200" cy="5093585"/>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600075</xdr:colOff>
      <xdr:row>0</xdr:row>
      <xdr:rowOff>180975</xdr:rowOff>
    </xdr:from>
    <xdr:to>
      <xdr:col>8</xdr:col>
      <xdr:colOff>6182</xdr:colOff>
      <xdr:row>16</xdr:row>
      <xdr:rowOff>152400</xdr:rowOff>
    </xdr:to>
    <xdr:pic>
      <xdr:nvPicPr>
        <xdr:cNvPr id="2" name="Picture 1"/>
        <xdr:cNvPicPr>
          <a:picLocks noChangeAspect="1"/>
        </xdr:cNvPicPr>
      </xdr:nvPicPr>
      <xdr:blipFill>
        <a:blip xmlns:r="http://schemas.openxmlformats.org/officeDocument/2006/relationships" r:embed="rId1"/>
        <a:stretch>
          <a:fillRect/>
        </a:stretch>
      </xdr:blipFill>
      <xdr:spPr>
        <a:xfrm>
          <a:off x="600075" y="180975"/>
          <a:ext cx="4282907" cy="3019425"/>
        </a:xfrm>
        <a:prstGeom prst="rect">
          <a:avLst/>
        </a:prstGeom>
      </xdr:spPr>
    </xdr:pic>
    <xdr:clientData/>
  </xdr:twoCellAnchor>
  <xdr:twoCellAnchor editAs="oneCell">
    <xdr:from>
      <xdr:col>8</xdr:col>
      <xdr:colOff>9526</xdr:colOff>
      <xdr:row>0</xdr:row>
      <xdr:rowOff>180976</xdr:rowOff>
    </xdr:from>
    <xdr:to>
      <xdr:col>15</xdr:col>
      <xdr:colOff>30206</xdr:colOff>
      <xdr:row>16</xdr:row>
      <xdr:rowOff>152400</xdr:rowOff>
    </xdr:to>
    <xdr:pic>
      <xdr:nvPicPr>
        <xdr:cNvPr id="8" name="Picture 7"/>
        <xdr:cNvPicPr>
          <a:picLocks noChangeAspect="1"/>
        </xdr:cNvPicPr>
      </xdr:nvPicPr>
      <xdr:blipFill>
        <a:blip xmlns:r="http://schemas.openxmlformats.org/officeDocument/2006/relationships" r:embed="rId2"/>
        <a:stretch>
          <a:fillRect/>
        </a:stretch>
      </xdr:blipFill>
      <xdr:spPr>
        <a:xfrm>
          <a:off x="4886326" y="180976"/>
          <a:ext cx="4287880" cy="3019424"/>
        </a:xfrm>
        <a:prstGeom prst="rect">
          <a:avLst/>
        </a:prstGeom>
      </xdr:spPr>
    </xdr:pic>
    <xdr:clientData/>
  </xdr:twoCellAnchor>
  <xdr:twoCellAnchor editAs="oneCell">
    <xdr:from>
      <xdr:col>0</xdr:col>
      <xdr:colOff>590550</xdr:colOff>
      <xdr:row>16</xdr:row>
      <xdr:rowOff>161925</xdr:rowOff>
    </xdr:from>
    <xdr:to>
      <xdr:col>8</xdr:col>
      <xdr:colOff>16417</xdr:colOff>
      <xdr:row>32</xdr:row>
      <xdr:rowOff>171450</xdr:rowOff>
    </xdr:to>
    <xdr:pic>
      <xdr:nvPicPr>
        <xdr:cNvPr id="9" name="Picture 8"/>
        <xdr:cNvPicPr>
          <a:picLocks noChangeAspect="1"/>
        </xdr:cNvPicPr>
      </xdr:nvPicPr>
      <xdr:blipFill>
        <a:blip xmlns:r="http://schemas.openxmlformats.org/officeDocument/2006/relationships" r:embed="rId3"/>
        <a:stretch>
          <a:fillRect/>
        </a:stretch>
      </xdr:blipFill>
      <xdr:spPr>
        <a:xfrm>
          <a:off x="590550" y="3209925"/>
          <a:ext cx="4302667" cy="3057525"/>
        </a:xfrm>
        <a:prstGeom prst="rect">
          <a:avLst/>
        </a:prstGeom>
      </xdr:spPr>
    </xdr:pic>
    <xdr:clientData/>
  </xdr:twoCellAnchor>
  <xdr:twoCellAnchor editAs="oneCell">
    <xdr:from>
      <xdr:col>8</xdr:col>
      <xdr:colOff>9525</xdr:colOff>
      <xdr:row>16</xdr:row>
      <xdr:rowOff>161925</xdr:rowOff>
    </xdr:from>
    <xdr:to>
      <xdr:col>15</xdr:col>
      <xdr:colOff>66675</xdr:colOff>
      <xdr:row>32</xdr:row>
      <xdr:rowOff>171450</xdr:rowOff>
    </xdr:to>
    <xdr:pic>
      <xdr:nvPicPr>
        <xdr:cNvPr id="12" name="Picture 11"/>
        <xdr:cNvPicPr>
          <a:picLocks noChangeAspect="1"/>
        </xdr:cNvPicPr>
      </xdr:nvPicPr>
      <xdr:blipFill>
        <a:blip xmlns:r="http://schemas.openxmlformats.org/officeDocument/2006/relationships" r:embed="rId4"/>
        <a:stretch>
          <a:fillRect/>
        </a:stretch>
      </xdr:blipFill>
      <xdr:spPr>
        <a:xfrm>
          <a:off x="4886325" y="3209925"/>
          <a:ext cx="4324350" cy="305752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9525</xdr:colOff>
      <xdr:row>2</xdr:row>
      <xdr:rowOff>19050</xdr:rowOff>
    </xdr:from>
    <xdr:to>
      <xdr:col>14</xdr:col>
      <xdr:colOff>0</xdr:colOff>
      <xdr:row>26</xdr:row>
      <xdr:rowOff>107920</xdr:rowOff>
    </xdr:to>
    <xdr:pic>
      <xdr:nvPicPr>
        <xdr:cNvPr id="4" name="Picture 3"/>
        <xdr:cNvPicPr>
          <a:picLocks noChangeAspect="1"/>
        </xdr:cNvPicPr>
      </xdr:nvPicPr>
      <xdr:blipFill>
        <a:blip xmlns:r="http://schemas.openxmlformats.org/officeDocument/2006/relationships" r:embed="rId1"/>
        <a:stretch>
          <a:fillRect/>
        </a:stretch>
      </xdr:blipFill>
      <xdr:spPr>
        <a:xfrm>
          <a:off x="1838325" y="400050"/>
          <a:ext cx="6696075" cy="466087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Zorka\AppData\Local\Microsoft\Windows\Temporary%20Internet%20Files\Content.Outlook\I9IXB91B\grafika-koefnapokritie-october,16-september,17-e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nna\AppData\Local\Microsoft\Windows\Temporary%20Internet%20Files\Content.Outlook\J74W0QYG\grafika-koefnapokritie-december,16-december,17-e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ikoletaM\Documents\Doc\doc-2018\spravki\grafika-koefnapokritie-april,17-march,18-e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StefanYa\AppData\Local\Microsoft\Windows\Temporary%20Internet%20Files\Content.Outlook\ER848NG8\&#1057;&#1090;&#1088;&#1091;&#1082;&#1090;&#1091;&#1088;&#1072;-&#1087;&#1086;-&#1089;&#1088;&#1086;&#1095;&#1085;&#1086;&#1089;&#1090;2%2018A%20&#1085;&#1086;&#107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vetlaM\AppData\Local\Microsoft\Windows\Temporary%20Internet%20Files\Content.Outlook\7DICBWSI\&#1057;&#1090;&#1088;&#1091;&#1082;&#1090;&#1091;&#1088;&#1072;-&#1087;&#1086;-&#1089;&#1088;&#1086;&#1095;&#1085;&#1086;&#1089;&#1090;2.19A%20&#1085;&#1086;&#1074;%20(0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E12">
            <v>2.02</v>
          </cell>
        </row>
        <row r="13">
          <cell r="B13" t="str">
            <v>IX</v>
          </cell>
          <cell r="D13">
            <v>3.37</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C12">
            <v>2.0699999999999998</v>
          </cell>
          <cell r="E12">
            <v>2.02</v>
          </cell>
        </row>
        <row r="13">
          <cell r="B13" t="str">
            <v>IX</v>
          </cell>
          <cell r="C13">
            <v>2.08</v>
          </cell>
          <cell r="D13">
            <v>3.37</v>
          </cell>
        </row>
        <row r="14">
          <cell r="B14" t="str">
            <v>X</v>
          </cell>
          <cell r="C14">
            <v>2.09</v>
          </cell>
          <cell r="D14">
            <v>2.21</v>
          </cell>
        </row>
        <row r="15">
          <cell r="B15" t="str">
            <v>XI</v>
          </cell>
          <cell r="C15">
            <v>2.11</v>
          </cell>
          <cell r="D15">
            <v>1.97</v>
          </cell>
        </row>
        <row r="16">
          <cell r="B16" t="str">
            <v>XII</v>
          </cell>
          <cell r="D16">
            <v>1.73</v>
          </cell>
        </row>
      </sheetData>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cell r="F5" t="str">
            <v xml:space="preserve">25-years </v>
          </cell>
        </row>
        <row r="6">
          <cell r="B6" t="str">
            <v>IV</v>
          </cell>
          <cell r="C6">
            <v>2.4900000000000002</v>
          </cell>
        </row>
        <row r="7">
          <cell r="B7" t="str">
            <v>V</v>
          </cell>
          <cell r="C7">
            <v>2.2799999999999998</v>
          </cell>
          <cell r="E7">
            <v>1.47</v>
          </cell>
        </row>
        <row r="8">
          <cell r="B8" t="str">
            <v>VI</v>
          </cell>
          <cell r="C8">
            <v>2.06</v>
          </cell>
          <cell r="E8">
            <v>1.75</v>
          </cell>
        </row>
        <row r="9">
          <cell r="B9" t="str">
            <v>VII</v>
          </cell>
          <cell r="C9">
            <v>2.0699999999999998</v>
          </cell>
          <cell r="E9">
            <v>2.02</v>
          </cell>
        </row>
        <row r="10">
          <cell r="B10" t="str">
            <v>IX</v>
          </cell>
          <cell r="C10">
            <v>2.08</v>
          </cell>
          <cell r="D10">
            <v>3.37</v>
          </cell>
        </row>
        <row r="11">
          <cell r="B11" t="str">
            <v>X</v>
          </cell>
          <cell r="C11">
            <v>2.09</v>
          </cell>
          <cell r="D11">
            <v>2.21</v>
          </cell>
        </row>
        <row r="12">
          <cell r="B12" t="str">
            <v>XI</v>
          </cell>
          <cell r="C12">
            <v>2.11</v>
          </cell>
          <cell r="D12">
            <v>1.97</v>
          </cell>
        </row>
        <row r="13">
          <cell r="B13" t="str">
            <v>XII</v>
          </cell>
          <cell r="D13">
            <v>1.73</v>
          </cell>
        </row>
        <row r="14">
          <cell r="B14" t="str">
            <v>I</v>
          </cell>
          <cell r="F14">
            <v>1.4</v>
          </cell>
        </row>
      </sheetData>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2">
          <cell r="C22" t="str">
            <v>2017 г.</v>
          </cell>
        </row>
        <row r="23">
          <cell r="C23">
            <v>4374.8999999999996</v>
          </cell>
        </row>
        <row r="24">
          <cell r="B24" t="str">
            <v xml:space="preserve"> up to 25 years</v>
          </cell>
          <cell r="C24">
            <v>2272.9</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s>
    <sheetDataSet>
      <sheetData sheetId="0"/>
      <sheetData sheetId="1">
        <row r="22">
          <cell r="C22" t="str">
            <v>2018 г.</v>
          </cell>
        </row>
        <row r="23">
          <cell r="C23">
            <v>4018</v>
          </cell>
        </row>
        <row r="24">
          <cell r="B24" t="str">
            <v xml:space="preserve"> up to 25 years</v>
          </cell>
          <cell r="C24">
            <v>3509.8</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L28"/>
  <sheetViews>
    <sheetView tabSelected="1" topLeftCell="B1" workbookViewId="0">
      <selection activeCell="P15" sqref="P15"/>
    </sheetView>
  </sheetViews>
  <sheetFormatPr defaultRowHeight="15"/>
  <cols>
    <col min="1" max="2" width="9.140625" style="382"/>
    <col min="3" max="3" width="32.42578125" style="382" customWidth="1"/>
    <col min="4" max="4" width="6.42578125" style="382" customWidth="1"/>
    <col min="5" max="5" width="14.5703125" style="382" customWidth="1"/>
    <col min="6" max="6" width="5" style="382" customWidth="1"/>
    <col min="7" max="7" width="6.42578125" style="382" customWidth="1"/>
    <col min="8" max="8" width="14.85546875" style="382" customWidth="1"/>
    <col min="9" max="9" width="7" style="382" customWidth="1"/>
    <col min="10" max="10" width="6.42578125" style="382" customWidth="1"/>
    <col min="11" max="11" width="14.5703125" style="382" customWidth="1"/>
    <col min="12" max="12" width="5" style="382" customWidth="1"/>
    <col min="13" max="16384" width="9.140625" style="382"/>
  </cols>
  <sheetData>
    <row r="2" spans="3:12" ht="15" customHeight="1"/>
    <row r="3" spans="3:12" ht="15" customHeight="1">
      <c r="C3" s="506" t="s">
        <v>335</v>
      </c>
      <c r="D3" s="506"/>
      <c r="E3" s="506"/>
      <c r="F3" s="506"/>
      <c r="G3" s="506"/>
      <c r="H3" s="506"/>
      <c r="I3" s="506"/>
      <c r="J3" s="506"/>
      <c r="K3" s="506"/>
      <c r="L3" s="506"/>
    </row>
    <row r="4" spans="3:12" ht="15" customHeight="1">
      <c r="C4" s="474"/>
      <c r="D4" s="474"/>
      <c r="E4" s="474"/>
      <c r="F4" s="474"/>
      <c r="G4" s="474"/>
      <c r="H4" s="474"/>
      <c r="I4" s="474"/>
      <c r="J4" s="474"/>
      <c r="K4" s="474"/>
      <c r="L4" s="474"/>
    </row>
    <row r="5" spans="3:12">
      <c r="C5" s="456" t="s">
        <v>288</v>
      </c>
      <c r="D5" s="503" t="s">
        <v>289</v>
      </c>
      <c r="E5" s="504"/>
      <c r="F5" s="505"/>
      <c r="G5" s="503" t="s">
        <v>290</v>
      </c>
      <c r="H5" s="504"/>
      <c r="I5" s="505"/>
      <c r="J5" s="503" t="s">
        <v>289</v>
      </c>
      <c r="K5" s="504"/>
      <c r="L5" s="505"/>
    </row>
    <row r="6" spans="3:12">
      <c r="C6" s="383" t="s">
        <v>291</v>
      </c>
      <c r="D6" s="494">
        <v>43637</v>
      </c>
      <c r="E6" s="495"/>
      <c r="F6" s="496"/>
      <c r="G6" s="494">
        <v>43637</v>
      </c>
      <c r="H6" s="495"/>
      <c r="I6" s="496"/>
      <c r="J6" s="494">
        <v>43637</v>
      </c>
      <c r="K6" s="495"/>
      <c r="L6" s="496"/>
    </row>
    <row r="7" spans="3:12">
      <c r="C7" s="383" t="s">
        <v>292</v>
      </c>
      <c r="D7" s="494">
        <v>50942</v>
      </c>
      <c r="E7" s="495"/>
      <c r="F7" s="496"/>
      <c r="G7" s="494">
        <v>47473</v>
      </c>
      <c r="H7" s="495"/>
      <c r="I7" s="496"/>
      <c r="J7" s="494">
        <v>50942</v>
      </c>
      <c r="K7" s="495"/>
      <c r="L7" s="496"/>
    </row>
    <row r="8" spans="3:12">
      <c r="C8" s="383" t="s">
        <v>293</v>
      </c>
      <c r="D8" s="497" t="s">
        <v>0</v>
      </c>
      <c r="E8" s="498"/>
      <c r="F8" s="499"/>
      <c r="G8" s="497" t="s">
        <v>0</v>
      </c>
      <c r="H8" s="498"/>
      <c r="I8" s="499"/>
      <c r="J8" s="497" t="s">
        <v>0</v>
      </c>
      <c r="K8" s="498"/>
      <c r="L8" s="499"/>
    </row>
    <row r="9" spans="3:12">
      <c r="C9" s="383" t="s">
        <v>294</v>
      </c>
      <c r="D9" s="500">
        <v>1.5</v>
      </c>
      <c r="E9" s="501"/>
      <c r="F9" s="502"/>
      <c r="G9" s="500">
        <v>0.5</v>
      </c>
      <c r="H9" s="501"/>
      <c r="I9" s="502"/>
      <c r="J9" s="500">
        <v>1.5</v>
      </c>
      <c r="K9" s="501"/>
      <c r="L9" s="502"/>
    </row>
    <row r="10" spans="3:12">
      <c r="C10" s="457" t="s">
        <v>295</v>
      </c>
      <c r="D10" s="488" t="s">
        <v>336</v>
      </c>
      <c r="E10" s="488">
        <v>39209</v>
      </c>
      <c r="F10" s="488" t="s">
        <v>296</v>
      </c>
      <c r="G10" s="488" t="s">
        <v>337</v>
      </c>
      <c r="H10" s="488">
        <v>39210</v>
      </c>
      <c r="I10" s="488" t="s">
        <v>296</v>
      </c>
      <c r="J10" s="488" t="s">
        <v>338</v>
      </c>
      <c r="K10" s="488">
        <v>39209</v>
      </c>
      <c r="L10" s="488" t="s">
        <v>296</v>
      </c>
    </row>
    <row r="11" spans="3:12">
      <c r="C11" s="384" t="s">
        <v>297</v>
      </c>
      <c r="D11" s="489">
        <v>43670</v>
      </c>
      <c r="E11" s="490">
        <v>39211</v>
      </c>
      <c r="F11" s="490"/>
      <c r="G11" s="489">
        <v>43677</v>
      </c>
      <c r="H11" s="490">
        <v>39211</v>
      </c>
      <c r="I11" s="490"/>
      <c r="J11" s="489">
        <v>43705</v>
      </c>
      <c r="K11" s="490">
        <v>39211</v>
      </c>
      <c r="L11" s="490"/>
    </row>
    <row r="12" spans="3:12">
      <c r="C12" s="385" t="s">
        <v>298</v>
      </c>
      <c r="D12" s="491"/>
      <c r="E12" s="492"/>
      <c r="F12" s="493"/>
      <c r="G12" s="491"/>
      <c r="H12" s="492"/>
      <c r="I12" s="493"/>
      <c r="J12" s="491"/>
      <c r="K12" s="492"/>
      <c r="L12" s="493"/>
    </row>
    <row r="13" spans="3:12">
      <c r="C13" s="386" t="s">
        <v>299</v>
      </c>
      <c r="D13" s="387"/>
      <c r="E13" s="388">
        <v>200000000</v>
      </c>
      <c r="F13" s="389"/>
      <c r="G13" s="387"/>
      <c r="H13" s="388">
        <v>200000000</v>
      </c>
      <c r="I13" s="389"/>
      <c r="J13" s="454"/>
      <c r="K13" s="446">
        <v>200000000</v>
      </c>
      <c r="L13" s="455"/>
    </row>
    <row r="14" spans="3:12">
      <c r="C14" s="390" t="s">
        <v>300</v>
      </c>
      <c r="D14" s="483"/>
      <c r="E14" s="484"/>
      <c r="F14" s="485"/>
      <c r="G14" s="483"/>
      <c r="H14" s="484"/>
      <c r="I14" s="484"/>
      <c r="J14" s="483"/>
      <c r="K14" s="484"/>
      <c r="L14" s="485"/>
    </row>
    <row r="15" spans="3:12">
      <c r="C15" s="391" t="s">
        <v>301</v>
      </c>
      <c r="D15" s="486">
        <v>282730000</v>
      </c>
      <c r="E15" s="487"/>
      <c r="F15" s="487"/>
      <c r="G15" s="480">
        <v>305750000</v>
      </c>
      <c r="H15" s="481"/>
      <c r="I15" s="481"/>
      <c r="J15" s="486">
        <v>244200000</v>
      </c>
      <c r="K15" s="487"/>
      <c r="L15" s="507"/>
    </row>
    <row r="16" spans="3:12">
      <c r="C16" s="391" t="s">
        <v>1</v>
      </c>
      <c r="D16" s="480">
        <v>130100000</v>
      </c>
      <c r="E16" s="481"/>
      <c r="F16" s="481"/>
      <c r="G16" s="480">
        <v>94000000</v>
      </c>
      <c r="H16" s="481"/>
      <c r="I16" s="481"/>
      <c r="J16" s="480">
        <v>130100000</v>
      </c>
      <c r="K16" s="481"/>
      <c r="L16" s="482"/>
    </row>
    <row r="17" spans="3:12">
      <c r="C17" s="391" t="s">
        <v>302</v>
      </c>
      <c r="D17" s="480">
        <v>186400000</v>
      </c>
      <c r="E17" s="481"/>
      <c r="F17" s="481"/>
      <c r="G17" s="480">
        <v>267650000</v>
      </c>
      <c r="H17" s="481"/>
      <c r="I17" s="481"/>
      <c r="J17" s="480">
        <v>185500000</v>
      </c>
      <c r="K17" s="481"/>
      <c r="L17" s="482"/>
    </row>
    <row r="18" spans="3:12">
      <c r="C18" s="392" t="s">
        <v>303</v>
      </c>
      <c r="D18" s="393"/>
      <c r="E18" s="394">
        <f>D15-D17</f>
        <v>96330000</v>
      </c>
      <c r="F18" s="395"/>
      <c r="G18" s="393"/>
      <c r="H18" s="394">
        <f>+G15-G17</f>
        <v>38100000</v>
      </c>
      <c r="I18" s="394"/>
      <c r="J18" s="393"/>
      <c r="K18" s="394">
        <f>J15-J17</f>
        <v>58700000</v>
      </c>
      <c r="L18" s="395"/>
    </row>
    <row r="19" spans="3:12">
      <c r="C19" s="390" t="s">
        <v>304</v>
      </c>
      <c r="D19" s="396"/>
      <c r="E19" s="397"/>
      <c r="F19" s="398"/>
      <c r="G19" s="396"/>
      <c r="H19" s="397"/>
      <c r="I19" s="398"/>
      <c r="J19" s="447"/>
      <c r="K19" s="448"/>
      <c r="L19" s="449"/>
    </row>
    <row r="20" spans="3:12">
      <c r="C20" s="391" t="s">
        <v>305</v>
      </c>
      <c r="D20" s="480">
        <v>200000000</v>
      </c>
      <c r="E20" s="481"/>
      <c r="F20" s="482"/>
      <c r="G20" s="480">
        <v>200000000</v>
      </c>
      <c r="H20" s="481"/>
      <c r="I20" s="482"/>
      <c r="J20" s="480">
        <v>200000000</v>
      </c>
      <c r="K20" s="481"/>
      <c r="L20" s="482"/>
    </row>
    <row r="21" spans="3:12">
      <c r="C21" s="391" t="s">
        <v>302</v>
      </c>
      <c r="D21" s="480">
        <v>103670000</v>
      </c>
      <c r="E21" s="481"/>
      <c r="F21" s="482"/>
      <c r="G21" s="480">
        <v>161900000</v>
      </c>
      <c r="H21" s="481"/>
      <c r="I21" s="482"/>
      <c r="J21" s="480">
        <v>141300000</v>
      </c>
      <c r="K21" s="481"/>
      <c r="L21" s="482"/>
    </row>
    <row r="22" spans="3:12">
      <c r="C22" s="392" t="s">
        <v>303</v>
      </c>
      <c r="D22" s="393"/>
      <c r="E22" s="394">
        <f>D20-D21</f>
        <v>96330000</v>
      </c>
      <c r="F22" s="395"/>
      <c r="G22" s="393"/>
      <c r="H22" s="450">
        <f>G20-G21</f>
        <v>38100000</v>
      </c>
      <c r="I22" s="395"/>
      <c r="J22" s="393"/>
      <c r="K22" s="394">
        <f>J20-J21</f>
        <v>58700000</v>
      </c>
      <c r="L22" s="395"/>
    </row>
    <row r="23" spans="3:12">
      <c r="C23" s="458" t="s">
        <v>306</v>
      </c>
      <c r="D23" s="459"/>
      <c r="E23" s="460"/>
      <c r="F23" s="461"/>
      <c r="G23" s="459"/>
      <c r="H23" s="460"/>
      <c r="I23" s="461"/>
      <c r="J23" s="459"/>
      <c r="K23" s="460"/>
      <c r="L23" s="461"/>
    </row>
    <row r="24" spans="3:12">
      <c r="C24" s="462" t="s">
        <v>307</v>
      </c>
      <c r="D24" s="463" t="s">
        <v>308</v>
      </c>
      <c r="E24" s="464" t="s">
        <v>360</v>
      </c>
      <c r="F24" s="465" t="s">
        <v>309</v>
      </c>
      <c r="G24" s="463" t="s">
        <v>308</v>
      </c>
      <c r="H24" s="464" t="s">
        <v>361</v>
      </c>
      <c r="I24" s="465" t="s">
        <v>309</v>
      </c>
      <c r="J24" s="463" t="s">
        <v>308</v>
      </c>
      <c r="K24" s="464" t="s">
        <v>360</v>
      </c>
      <c r="L24" s="465" t="s">
        <v>309</v>
      </c>
    </row>
    <row r="25" spans="3:12">
      <c r="C25" s="466" t="s">
        <v>310</v>
      </c>
      <c r="D25" s="467" t="s">
        <v>311</v>
      </c>
      <c r="E25" s="468"/>
      <c r="F25" s="469" t="s">
        <v>97</v>
      </c>
      <c r="G25" s="467" t="s">
        <v>312</v>
      </c>
      <c r="H25" s="470"/>
      <c r="I25" s="469" t="s">
        <v>97</v>
      </c>
      <c r="J25" s="467" t="s">
        <v>311</v>
      </c>
      <c r="K25" s="468"/>
      <c r="L25" s="469" t="s">
        <v>97</v>
      </c>
    </row>
    <row r="26" spans="3:12">
      <c r="C26" s="390" t="s">
        <v>313</v>
      </c>
      <c r="D26" s="399">
        <v>97.55</v>
      </c>
      <c r="E26" s="400"/>
      <c r="F26" s="401">
        <v>1.65</v>
      </c>
      <c r="G26" s="399">
        <v>100.81</v>
      </c>
      <c r="H26" s="400"/>
      <c r="I26" s="402">
        <v>0.42</v>
      </c>
      <c r="J26" s="399">
        <v>98.81</v>
      </c>
      <c r="K26" s="400"/>
      <c r="L26" s="401">
        <v>1.58</v>
      </c>
    </row>
    <row r="27" spans="3:12">
      <c r="C27" s="403" t="s">
        <v>314</v>
      </c>
      <c r="D27" s="404">
        <v>102.08</v>
      </c>
      <c r="E27" s="405"/>
      <c r="F27" s="406">
        <v>1.38</v>
      </c>
      <c r="G27" s="404">
        <v>102.56</v>
      </c>
      <c r="H27" s="405"/>
      <c r="I27" s="407">
        <v>0.25</v>
      </c>
      <c r="J27" s="404">
        <v>104.91</v>
      </c>
      <c r="K27" s="405"/>
      <c r="L27" s="406">
        <v>1.22</v>
      </c>
    </row>
    <row r="28" spans="3:12">
      <c r="C28" s="392" t="s">
        <v>315</v>
      </c>
      <c r="D28" s="408">
        <v>99.77</v>
      </c>
      <c r="E28" s="409"/>
      <c r="F28" s="410">
        <v>1.52</v>
      </c>
      <c r="G28" s="408">
        <v>101.84</v>
      </c>
      <c r="H28" s="409"/>
      <c r="I28" s="411">
        <v>0.32</v>
      </c>
      <c r="J28" s="408">
        <v>101.38</v>
      </c>
      <c r="K28" s="409"/>
      <c r="L28" s="410">
        <v>1.42</v>
      </c>
    </row>
  </sheetData>
  <mergeCells count="43">
    <mergeCell ref="J20:L20"/>
    <mergeCell ref="J21:L21"/>
    <mergeCell ref="J12:L12"/>
    <mergeCell ref="J14:L14"/>
    <mergeCell ref="J15:L15"/>
    <mergeCell ref="J16:L16"/>
    <mergeCell ref="J17:L17"/>
    <mergeCell ref="J7:L7"/>
    <mergeCell ref="J8:L8"/>
    <mergeCell ref="J9:L9"/>
    <mergeCell ref="J10:L10"/>
    <mergeCell ref="J11:L11"/>
    <mergeCell ref="D5:F5"/>
    <mergeCell ref="G5:I5"/>
    <mergeCell ref="D6:F6"/>
    <mergeCell ref="G6:I6"/>
    <mergeCell ref="C3:L3"/>
    <mergeCell ref="J5:L5"/>
    <mergeCell ref="J6:L6"/>
    <mergeCell ref="D7:F7"/>
    <mergeCell ref="G7:I7"/>
    <mergeCell ref="D8:F8"/>
    <mergeCell ref="G8:I8"/>
    <mergeCell ref="D9:F9"/>
    <mergeCell ref="G9:I9"/>
    <mergeCell ref="D10:F10"/>
    <mergeCell ref="G10:I10"/>
    <mergeCell ref="D11:F11"/>
    <mergeCell ref="G11:I11"/>
    <mergeCell ref="D12:F12"/>
    <mergeCell ref="G12:I12"/>
    <mergeCell ref="D14:F14"/>
    <mergeCell ref="G14:I14"/>
    <mergeCell ref="D15:F15"/>
    <mergeCell ref="G15:I15"/>
    <mergeCell ref="D16:F16"/>
    <mergeCell ref="G16:I16"/>
    <mergeCell ref="D17:F17"/>
    <mergeCell ref="G17:I17"/>
    <mergeCell ref="D20:F20"/>
    <mergeCell ref="G20:I20"/>
    <mergeCell ref="D21:F21"/>
    <mergeCell ref="G21:I21"/>
  </mergeCells>
  <phoneticPr fontId="22"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4"/>
  <sheetViews>
    <sheetView workbookViewId="0">
      <selection activeCell="C26" sqref="C26"/>
    </sheetView>
  </sheetViews>
  <sheetFormatPr defaultColWidth="9.140625" defaultRowHeight="15"/>
  <cols>
    <col min="1" max="1" width="20.140625" style="2" customWidth="1"/>
    <col min="2" max="2" width="19" style="2" customWidth="1"/>
    <col min="3" max="3" width="26.28515625" style="2" customWidth="1"/>
    <col min="4" max="4" width="28.5703125" style="2" customWidth="1"/>
    <col min="5" max="5" width="23.7109375" style="2" customWidth="1"/>
    <col min="6" max="16384" width="9.140625" style="2"/>
  </cols>
  <sheetData>
    <row r="2" spans="1:9">
      <c r="A2" s="510" t="s">
        <v>98</v>
      </c>
      <c r="B2" s="510"/>
      <c r="C2" s="510"/>
      <c r="D2" s="510"/>
      <c r="E2" s="510"/>
    </row>
    <row r="3" spans="1:9">
      <c r="A3" s="152" t="s">
        <v>2</v>
      </c>
      <c r="B3" s="152"/>
      <c r="C3" s="152"/>
      <c r="D3" s="153"/>
      <c r="E3" s="4" t="s">
        <v>99</v>
      </c>
    </row>
    <row r="4" spans="1:9">
      <c r="A4" s="515" t="s">
        <v>100</v>
      </c>
      <c r="B4" s="511" t="s">
        <v>101</v>
      </c>
      <c r="C4" s="512"/>
      <c r="D4" s="5" t="s">
        <v>101</v>
      </c>
      <c r="E4" s="516" t="s">
        <v>102</v>
      </c>
    </row>
    <row r="5" spans="1:9">
      <c r="A5" s="515"/>
      <c r="B5" s="513" t="s">
        <v>103</v>
      </c>
      <c r="C5" s="514"/>
      <c r="D5" s="6" t="s">
        <v>104</v>
      </c>
      <c r="E5" s="516"/>
    </row>
    <row r="6" spans="1:9">
      <c r="A6" s="515"/>
      <c r="B6" s="154" t="s">
        <v>105</v>
      </c>
      <c r="C6" s="154" t="s">
        <v>106</v>
      </c>
      <c r="D6" s="6"/>
      <c r="E6" s="516"/>
    </row>
    <row r="7" spans="1:9">
      <c r="A7" s="515"/>
      <c r="B7" s="151"/>
      <c r="C7" s="151" t="s">
        <v>107</v>
      </c>
      <c r="D7" s="7"/>
      <c r="E7" s="516"/>
    </row>
    <row r="8" spans="1:9">
      <c r="A8" s="471">
        <v>2009</v>
      </c>
      <c r="B8" s="150">
        <f>2704665.15+C8</f>
        <v>2705332.5867699999</v>
      </c>
      <c r="C8" s="150">
        <v>667.43677000000002</v>
      </c>
      <c r="D8" s="150">
        <v>304126.69576999999</v>
      </c>
      <c r="E8" s="472">
        <f t="shared" ref="E8:E15" si="0">B8+D8</f>
        <v>3009459.28254</v>
      </c>
    </row>
    <row r="9" spans="1:9">
      <c r="A9" s="471">
        <v>2010</v>
      </c>
      <c r="B9" s="150">
        <f>3652449.7229+C9</f>
        <v>3652449.7228999999</v>
      </c>
      <c r="C9" s="150">
        <v>0</v>
      </c>
      <c r="D9" s="150">
        <v>281708.0993</v>
      </c>
      <c r="E9" s="472">
        <f t="shared" si="0"/>
        <v>3934157.8221999998</v>
      </c>
    </row>
    <row r="10" spans="1:9">
      <c r="A10" s="471">
        <v>2011</v>
      </c>
      <c r="B10" s="150">
        <v>4220461.1259000003</v>
      </c>
      <c r="C10" s="150">
        <v>0</v>
      </c>
      <c r="D10" s="150">
        <v>252515.42373000001</v>
      </c>
      <c r="E10" s="472">
        <f t="shared" si="0"/>
        <v>4472976.5496300003</v>
      </c>
    </row>
    <row r="11" spans="1:9">
      <c r="A11" s="471">
        <v>2012</v>
      </c>
      <c r="B11" s="473">
        <v>4763355</v>
      </c>
      <c r="C11" s="150">
        <v>0</v>
      </c>
      <c r="D11" s="473">
        <v>217621</v>
      </c>
      <c r="E11" s="472">
        <f t="shared" si="0"/>
        <v>4980976</v>
      </c>
    </row>
    <row r="12" spans="1:9">
      <c r="A12" s="471">
        <v>2013</v>
      </c>
      <c r="B12" s="473">
        <v>6108194.8644500002</v>
      </c>
      <c r="C12" s="150">
        <v>0</v>
      </c>
      <c r="D12" s="473">
        <v>181454.44320000001</v>
      </c>
      <c r="E12" s="472">
        <f t="shared" si="0"/>
        <v>6289649.3076499999</v>
      </c>
    </row>
    <row r="13" spans="1:9">
      <c r="A13" s="471">
        <v>2014</v>
      </c>
      <c r="B13" s="473">
        <v>8091944.2034499999</v>
      </c>
      <c r="C13" s="150">
        <v>0</v>
      </c>
      <c r="D13" s="473">
        <v>159809.74699000001</v>
      </c>
      <c r="E13" s="472">
        <f t="shared" si="0"/>
        <v>8251753.9504399998</v>
      </c>
    </row>
    <row r="14" spans="1:9">
      <c r="A14" s="471">
        <v>2015</v>
      </c>
      <c r="B14" s="473">
        <v>7148729.2904500002</v>
      </c>
      <c r="C14" s="150">
        <v>0</v>
      </c>
      <c r="D14" s="473">
        <v>134553.61549</v>
      </c>
      <c r="E14" s="472">
        <f t="shared" si="0"/>
        <v>7283282.90594</v>
      </c>
      <c r="I14" s="156"/>
    </row>
    <row r="15" spans="1:9">
      <c r="A15" s="471">
        <v>2016</v>
      </c>
      <c r="B15" s="473">
        <v>6621983.3611500002</v>
      </c>
      <c r="C15" s="150">
        <v>0</v>
      </c>
      <c r="D15" s="473">
        <v>102581.96979</v>
      </c>
      <c r="E15" s="472">
        <f t="shared" si="0"/>
        <v>6724565.3309400007</v>
      </c>
    </row>
    <row r="16" spans="1:9">
      <c r="A16" s="471">
        <v>2017</v>
      </c>
      <c r="B16" s="473">
        <v>6647731.0531500001</v>
      </c>
      <c r="C16" s="150">
        <v>0</v>
      </c>
      <c r="D16" s="473">
        <v>63907.634899999997</v>
      </c>
      <c r="E16" s="472">
        <v>6711639</v>
      </c>
    </row>
    <row r="17" spans="1:5">
      <c r="A17" s="471">
        <v>2018</v>
      </c>
      <c r="B17" s="473">
        <v>5421665</v>
      </c>
      <c r="C17" s="150">
        <v>0</v>
      </c>
      <c r="D17" s="473">
        <v>32445</v>
      </c>
      <c r="E17" s="472">
        <v>5454110</v>
      </c>
    </row>
    <row r="18" spans="1:5">
      <c r="A18" s="8" t="s">
        <v>339</v>
      </c>
      <c r="B18" s="9">
        <v>5410286.88215</v>
      </c>
      <c r="C18" s="559">
        <v>0</v>
      </c>
      <c r="D18" s="9">
        <v>0</v>
      </c>
      <c r="E18" s="10">
        <v>5410286.88215</v>
      </c>
    </row>
    <row r="19" spans="1:5" ht="31.5" customHeight="1">
      <c r="A19" s="508" t="s">
        <v>362</v>
      </c>
      <c r="B19" s="509"/>
      <c r="C19" s="509"/>
      <c r="D19" s="509"/>
      <c r="E19" s="509"/>
    </row>
    <row r="20" spans="1:5">
      <c r="A20" s="334"/>
      <c r="B20" s="334"/>
      <c r="C20" s="334"/>
      <c r="D20" s="334"/>
      <c r="E20" s="334"/>
    </row>
    <row r="21" spans="1:5">
      <c r="A21" s="3"/>
      <c r="B21" s="155"/>
      <c r="C21" s="155"/>
      <c r="D21" s="153"/>
      <c r="E21" s="157"/>
    </row>
    <row r="22" spans="1:5">
      <c r="A22" s="153"/>
      <c r="B22" s="153"/>
      <c r="C22" s="153"/>
      <c r="D22" s="153"/>
    </row>
    <row r="23" spans="1:5">
      <c r="B23" s="153"/>
      <c r="C23" s="153"/>
      <c r="D23" s="153"/>
    </row>
    <row r="24" spans="1:5">
      <c r="B24" s="156"/>
    </row>
  </sheetData>
  <mergeCells count="6">
    <mergeCell ref="A19:E19"/>
    <mergeCell ref="A2:E2"/>
    <mergeCell ref="B4:C4"/>
    <mergeCell ref="B5:C5"/>
    <mergeCell ref="A4:A7"/>
    <mergeCell ref="E4:E7"/>
  </mergeCells>
  <phoneticPr fontId="22" type="noConversion"/>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7"/>
  <sheetViews>
    <sheetView workbookViewId="0">
      <selection activeCell="I13" sqref="I13"/>
    </sheetView>
  </sheetViews>
  <sheetFormatPr defaultRowHeight="15"/>
  <cols>
    <col min="1" max="1" width="18.42578125" style="334" customWidth="1"/>
    <col min="2" max="2" width="12.28515625" style="334" customWidth="1"/>
    <col min="3" max="3" width="15.28515625" style="334" customWidth="1"/>
    <col min="4" max="4" width="21.42578125" style="334" customWidth="1"/>
    <col min="5" max="5" width="18.42578125" style="334" customWidth="1"/>
    <col min="6" max="6" width="14.28515625" style="334" customWidth="1"/>
    <col min="7" max="16384" width="9.140625" style="334"/>
  </cols>
  <sheetData>
    <row r="2" spans="1:6">
      <c r="A2" s="525" t="s">
        <v>108</v>
      </c>
      <c r="B2" s="525"/>
      <c r="C2" s="525"/>
      <c r="D2" s="525"/>
      <c r="E2" s="525"/>
      <c r="F2" s="525"/>
    </row>
    <row r="3" spans="1:6">
      <c r="A3" s="525" t="s">
        <v>340</v>
      </c>
      <c r="B3" s="525"/>
      <c r="C3" s="525"/>
      <c r="D3" s="525"/>
      <c r="E3" s="525"/>
      <c r="F3" s="525"/>
    </row>
    <row r="4" spans="1:6">
      <c r="A4" s="475"/>
      <c r="B4" s="475"/>
      <c r="C4" s="475"/>
      <c r="D4" s="475"/>
      <c r="E4" s="475"/>
      <c r="F4" s="475"/>
    </row>
    <row r="5" spans="1:6" ht="24">
      <c r="A5" s="413" t="s">
        <v>109</v>
      </c>
      <c r="B5" s="413" t="s">
        <v>110</v>
      </c>
      <c r="C5" s="413" t="s">
        <v>111</v>
      </c>
      <c r="D5" s="413" t="s">
        <v>112</v>
      </c>
      <c r="E5" s="413" t="s">
        <v>113</v>
      </c>
      <c r="F5" s="413" t="s">
        <v>114</v>
      </c>
    </row>
    <row r="6" spans="1:6">
      <c r="A6" s="414" t="s">
        <v>5</v>
      </c>
      <c r="B6" s="414" t="s">
        <v>3</v>
      </c>
      <c r="C6" s="414" t="s">
        <v>6</v>
      </c>
      <c r="D6" s="415" t="s">
        <v>247</v>
      </c>
      <c r="E6" s="414" t="s">
        <v>248</v>
      </c>
      <c r="F6" s="414" t="s">
        <v>6</v>
      </c>
    </row>
    <row r="7" spans="1:6">
      <c r="A7" s="517" t="s">
        <v>115</v>
      </c>
      <c r="B7" s="518"/>
      <c r="C7" s="519"/>
      <c r="D7" s="415" t="s">
        <v>249</v>
      </c>
      <c r="E7" s="414" t="s">
        <v>4</v>
      </c>
      <c r="F7" s="414" t="s">
        <v>4</v>
      </c>
    </row>
    <row r="8" spans="1:6">
      <c r="A8" s="414" t="s">
        <v>7</v>
      </c>
      <c r="B8" s="414" t="s">
        <v>0</v>
      </c>
      <c r="C8" s="414" t="s">
        <v>8</v>
      </c>
      <c r="D8" s="415" t="s">
        <v>250</v>
      </c>
      <c r="E8" s="414" t="s">
        <v>251</v>
      </c>
      <c r="F8" s="414" t="s">
        <v>8</v>
      </c>
    </row>
    <row r="9" spans="1:6">
      <c r="A9" s="414" t="s">
        <v>9</v>
      </c>
      <c r="B9" s="414" t="s">
        <v>0</v>
      </c>
      <c r="C9" s="414" t="s">
        <v>10</v>
      </c>
      <c r="D9" s="415" t="s">
        <v>252</v>
      </c>
      <c r="E9" s="414" t="s">
        <v>253</v>
      </c>
      <c r="F9" s="414" t="s">
        <v>341</v>
      </c>
    </row>
    <row r="10" spans="1:6">
      <c r="A10" s="414" t="s">
        <v>11</v>
      </c>
      <c r="B10" s="414" t="s">
        <v>3</v>
      </c>
      <c r="C10" s="414" t="s">
        <v>12</v>
      </c>
      <c r="D10" s="415" t="s">
        <v>254</v>
      </c>
      <c r="E10" s="414" t="s">
        <v>255</v>
      </c>
      <c r="F10" s="414" t="s">
        <v>342</v>
      </c>
    </row>
    <row r="11" spans="1:6">
      <c r="A11" s="517" t="s">
        <v>115</v>
      </c>
      <c r="B11" s="518"/>
      <c r="C11" s="519"/>
      <c r="D11" s="415" t="s">
        <v>256</v>
      </c>
      <c r="E11" s="414" t="s">
        <v>4</v>
      </c>
      <c r="F11" s="414" t="s">
        <v>4</v>
      </c>
    </row>
    <row r="12" spans="1:6">
      <c r="A12" s="414" t="s">
        <v>13</v>
      </c>
      <c r="B12" s="414" t="s">
        <v>0</v>
      </c>
      <c r="C12" s="414" t="s">
        <v>14</v>
      </c>
      <c r="D12" s="415" t="s">
        <v>245</v>
      </c>
      <c r="E12" s="414" t="s">
        <v>257</v>
      </c>
      <c r="F12" s="414" t="s">
        <v>343</v>
      </c>
    </row>
    <row r="13" spans="1:6">
      <c r="A13" s="414" t="s">
        <v>15</v>
      </c>
      <c r="B13" s="414" t="s">
        <v>0</v>
      </c>
      <c r="C13" s="414" t="s">
        <v>16</v>
      </c>
      <c r="D13" s="415" t="s">
        <v>258</v>
      </c>
      <c r="E13" s="414" t="s">
        <v>253</v>
      </c>
      <c r="F13" s="414" t="s">
        <v>344</v>
      </c>
    </row>
    <row r="14" spans="1:6">
      <c r="A14" s="414" t="s">
        <v>17</v>
      </c>
      <c r="B14" s="414" t="s">
        <v>0</v>
      </c>
      <c r="C14" s="414" t="s">
        <v>18</v>
      </c>
      <c r="D14" s="415" t="s">
        <v>259</v>
      </c>
      <c r="E14" s="414" t="s">
        <v>253</v>
      </c>
      <c r="F14" s="414" t="s">
        <v>345</v>
      </c>
    </row>
    <row r="15" spans="1:6">
      <c r="A15" s="414" t="s">
        <v>19</v>
      </c>
      <c r="B15" s="414" t="s">
        <v>0</v>
      </c>
      <c r="C15" s="414" t="s">
        <v>20</v>
      </c>
      <c r="D15" s="415" t="s">
        <v>260</v>
      </c>
      <c r="E15" s="414" t="s">
        <v>261</v>
      </c>
      <c r="F15" s="414" t="s">
        <v>346</v>
      </c>
    </row>
    <row r="16" spans="1:6">
      <c r="A16" s="414" t="s">
        <v>21</v>
      </c>
      <c r="B16" s="414" t="s">
        <v>0</v>
      </c>
      <c r="C16" s="414" t="s">
        <v>22</v>
      </c>
      <c r="D16" s="415" t="s">
        <v>262</v>
      </c>
      <c r="E16" s="414" t="s">
        <v>261</v>
      </c>
      <c r="F16" s="414" t="s">
        <v>347</v>
      </c>
    </row>
    <row r="17" spans="1:6">
      <c r="A17" s="414" t="s">
        <v>243</v>
      </c>
      <c r="B17" s="414" t="s">
        <v>0</v>
      </c>
      <c r="C17" s="414" t="s">
        <v>244</v>
      </c>
      <c r="D17" s="415" t="s">
        <v>263</v>
      </c>
      <c r="E17" s="414" t="s">
        <v>264</v>
      </c>
      <c r="F17" s="414" t="s">
        <v>348</v>
      </c>
    </row>
    <row r="18" spans="1:6">
      <c r="A18" s="414" t="s">
        <v>23</v>
      </c>
      <c r="B18" s="414" t="s">
        <v>0</v>
      </c>
      <c r="C18" s="414" t="s">
        <v>24</v>
      </c>
      <c r="D18" s="415" t="s">
        <v>265</v>
      </c>
      <c r="E18" s="414" t="s">
        <v>266</v>
      </c>
      <c r="F18" s="414" t="s">
        <v>316</v>
      </c>
    </row>
    <row r="19" spans="1:6">
      <c r="A19" s="414" t="s">
        <v>25</v>
      </c>
      <c r="B19" s="414" t="s">
        <v>0</v>
      </c>
      <c r="C19" s="414" t="s">
        <v>26</v>
      </c>
      <c r="D19" s="415" t="s">
        <v>267</v>
      </c>
      <c r="E19" s="414" t="s">
        <v>268</v>
      </c>
      <c r="F19" s="414" t="s">
        <v>349</v>
      </c>
    </row>
    <row r="20" spans="1:6">
      <c r="A20" s="414" t="s">
        <v>27</v>
      </c>
      <c r="B20" s="414" t="s">
        <v>3</v>
      </c>
      <c r="C20" s="414" t="s">
        <v>28</v>
      </c>
      <c r="D20" s="415" t="s">
        <v>269</v>
      </c>
      <c r="E20" s="414" t="s">
        <v>270</v>
      </c>
      <c r="F20" s="414" t="s">
        <v>350</v>
      </c>
    </row>
    <row r="21" spans="1:6">
      <c r="A21" s="517" t="s">
        <v>115</v>
      </c>
      <c r="B21" s="518"/>
      <c r="C21" s="519"/>
      <c r="D21" s="415" t="s">
        <v>271</v>
      </c>
      <c r="E21" s="414" t="s">
        <v>4</v>
      </c>
      <c r="F21" s="414" t="s">
        <v>4</v>
      </c>
    </row>
    <row r="22" spans="1:6">
      <c r="A22" s="414" t="s">
        <v>29</v>
      </c>
      <c r="B22" s="414" t="s">
        <v>0</v>
      </c>
      <c r="C22" s="414" t="s">
        <v>30</v>
      </c>
      <c r="D22" s="415" t="s">
        <v>272</v>
      </c>
      <c r="E22" s="414" t="s">
        <v>273</v>
      </c>
      <c r="F22" s="414" t="s">
        <v>351</v>
      </c>
    </row>
    <row r="23" spans="1:6">
      <c r="A23" s="414" t="s">
        <v>31</v>
      </c>
      <c r="B23" s="414" t="s">
        <v>0</v>
      </c>
      <c r="C23" s="414" t="s">
        <v>32</v>
      </c>
      <c r="D23" s="415" t="s">
        <v>274</v>
      </c>
      <c r="E23" s="414" t="s">
        <v>275</v>
      </c>
      <c r="F23" s="414" t="s">
        <v>352</v>
      </c>
    </row>
    <row r="24" spans="1:6">
      <c r="A24" s="414" t="s">
        <v>317</v>
      </c>
      <c r="B24" s="414" t="s">
        <v>0</v>
      </c>
      <c r="C24" s="414" t="s">
        <v>318</v>
      </c>
      <c r="D24" s="415" t="s">
        <v>250</v>
      </c>
      <c r="E24" s="414" t="s">
        <v>246</v>
      </c>
      <c r="F24" s="414" t="s">
        <v>319</v>
      </c>
    </row>
    <row r="25" spans="1:6">
      <c r="A25" s="414" t="s">
        <v>320</v>
      </c>
      <c r="B25" s="414" t="s">
        <v>0</v>
      </c>
      <c r="C25" s="414" t="s">
        <v>321</v>
      </c>
      <c r="D25" s="415" t="s">
        <v>353</v>
      </c>
      <c r="E25" s="414" t="s">
        <v>322</v>
      </c>
      <c r="F25" s="414" t="s">
        <v>319</v>
      </c>
    </row>
    <row r="26" spans="1:6" s="451" customFormat="1" ht="12.75">
      <c r="A26" s="520" t="s">
        <v>116</v>
      </c>
      <c r="B26" s="521"/>
      <c r="C26" s="522"/>
      <c r="D26" s="416" t="s">
        <v>354</v>
      </c>
      <c r="E26" s="417" t="s">
        <v>4</v>
      </c>
      <c r="F26" s="417" t="s">
        <v>4</v>
      </c>
    </row>
    <row r="27" spans="1:6" s="452" customFormat="1" ht="42.75" customHeight="1">
      <c r="A27" s="523" t="s">
        <v>355</v>
      </c>
      <c r="B27" s="524"/>
      <c r="C27" s="524"/>
      <c r="D27" s="524"/>
      <c r="E27" s="524"/>
      <c r="F27" s="524"/>
    </row>
  </sheetData>
  <mergeCells count="7">
    <mergeCell ref="A21:C21"/>
    <mergeCell ref="A26:C26"/>
    <mergeCell ref="A27:F27"/>
    <mergeCell ref="A2:F2"/>
    <mergeCell ref="A7:C7"/>
    <mergeCell ref="A3:F3"/>
    <mergeCell ref="A11:C11"/>
  </mergeCells>
  <phoneticPr fontId="22" type="noConversion"/>
  <pageMargins left="0.7" right="0.7" top="0.75" bottom="0.75" header="0.3" footer="0.3"/>
  <pageSetup paperSize="9" orientation="portrait" r:id="rId1"/>
  <ignoredErrors>
    <ignoredError sqref="E6:E25"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20"/>
  <sheetViews>
    <sheetView workbookViewId="0">
      <selection activeCell="I11" sqref="I11"/>
    </sheetView>
  </sheetViews>
  <sheetFormatPr defaultColWidth="9.140625" defaultRowHeight="15"/>
  <cols>
    <col min="1" max="1" width="36" style="1" customWidth="1"/>
    <col min="2" max="2" width="12.28515625" style="1" customWidth="1"/>
    <col min="3" max="3" width="9.85546875" style="1" bestFit="1" customWidth="1"/>
    <col min="4" max="4" width="12" style="1" bestFit="1" customWidth="1"/>
    <col min="5" max="5" width="19.85546875" style="1" customWidth="1"/>
    <col min="6" max="6" width="8.5703125" style="1" customWidth="1"/>
    <col min="7" max="7" width="14" style="1" customWidth="1"/>
    <col min="8" max="8" width="23.85546875" style="1" bestFit="1" customWidth="1"/>
    <col min="9" max="16384" width="9.140625" style="1"/>
  </cols>
  <sheetData>
    <row r="2" spans="1:8">
      <c r="A2" s="510" t="s">
        <v>117</v>
      </c>
      <c r="B2" s="510"/>
      <c r="C2" s="510"/>
      <c r="D2" s="510"/>
      <c r="E2" s="510"/>
      <c r="F2" s="510"/>
      <c r="G2" s="510"/>
    </row>
    <row r="3" spans="1:8">
      <c r="A3" s="528" t="s">
        <v>340</v>
      </c>
      <c r="B3" s="528"/>
      <c r="C3" s="528"/>
      <c r="D3" s="528"/>
      <c r="E3" s="528"/>
      <c r="F3" s="528"/>
      <c r="G3" s="528"/>
    </row>
    <row r="4" spans="1:8">
      <c r="A4" s="476"/>
      <c r="B4" s="476"/>
      <c r="C4" s="476"/>
      <c r="D4" s="476"/>
      <c r="E4" s="476"/>
      <c r="F4" s="476"/>
      <c r="G4" s="476"/>
    </row>
    <row r="5" spans="1:8" ht="15" customHeight="1">
      <c r="A5" s="529" t="s">
        <v>109</v>
      </c>
      <c r="B5" s="529" t="s">
        <v>110</v>
      </c>
      <c r="C5" s="529" t="s">
        <v>118</v>
      </c>
      <c r="D5" s="531" t="s">
        <v>111</v>
      </c>
      <c r="E5" s="531" t="s">
        <v>112</v>
      </c>
      <c r="F5" s="531" t="s">
        <v>113</v>
      </c>
      <c r="G5" s="531" t="s">
        <v>119</v>
      </c>
    </row>
    <row r="6" spans="1:8" ht="21" customHeight="1">
      <c r="A6" s="530"/>
      <c r="B6" s="530"/>
      <c r="C6" s="530"/>
      <c r="D6" s="532"/>
      <c r="E6" s="532"/>
      <c r="F6" s="532"/>
      <c r="G6" s="532"/>
    </row>
    <row r="7" spans="1:8" s="14" customFormat="1">
      <c r="A7" s="432" t="s">
        <v>120</v>
      </c>
      <c r="B7" s="12" t="s">
        <v>3</v>
      </c>
      <c r="C7" s="13">
        <v>41823</v>
      </c>
      <c r="D7" s="13">
        <v>45538</v>
      </c>
      <c r="E7" s="159">
        <v>1493000000</v>
      </c>
      <c r="F7" s="162">
        <v>2.95</v>
      </c>
      <c r="G7" s="13">
        <v>44077</v>
      </c>
    </row>
    <row r="8" spans="1:8" s="17" customFormat="1" ht="30" customHeight="1">
      <c r="A8" s="433"/>
      <c r="B8" s="15" t="s">
        <v>115</v>
      </c>
      <c r="C8" s="16"/>
      <c r="D8" s="16"/>
      <c r="E8" s="160">
        <v>2920054190</v>
      </c>
      <c r="F8" s="381"/>
      <c r="G8" s="16"/>
    </row>
    <row r="9" spans="1:8" s="14" customFormat="1">
      <c r="A9" s="432" t="s">
        <v>121</v>
      </c>
      <c r="B9" s="12" t="s">
        <v>3</v>
      </c>
      <c r="C9" s="13">
        <v>42089</v>
      </c>
      <c r="D9" s="13">
        <v>44646</v>
      </c>
      <c r="E9" s="159">
        <v>1250000000</v>
      </c>
      <c r="F9" s="162">
        <v>2</v>
      </c>
      <c r="G9" s="13">
        <v>43916</v>
      </c>
    </row>
    <row r="10" spans="1:8" s="17" customFormat="1" ht="22.5" customHeight="1">
      <c r="A10" s="434"/>
      <c r="B10" s="15" t="s">
        <v>115</v>
      </c>
      <c r="C10" s="16"/>
      <c r="D10" s="16"/>
      <c r="E10" s="160">
        <v>2444787500</v>
      </c>
      <c r="F10" s="381"/>
      <c r="G10" s="16"/>
    </row>
    <row r="11" spans="1:8" s="14" customFormat="1">
      <c r="A11" s="432" t="s">
        <v>122</v>
      </c>
      <c r="B11" s="12" t="s">
        <v>3</v>
      </c>
      <c r="C11" s="13">
        <v>42089</v>
      </c>
      <c r="D11" s="13">
        <v>46472</v>
      </c>
      <c r="E11" s="159">
        <v>1000000000</v>
      </c>
      <c r="F11" s="162">
        <v>2.625</v>
      </c>
      <c r="G11" s="13">
        <v>43916</v>
      </c>
    </row>
    <row r="12" spans="1:8" s="17" customFormat="1" ht="25.5" customHeight="1">
      <c r="A12" s="434"/>
      <c r="B12" s="15" t="s">
        <v>115</v>
      </c>
      <c r="C12" s="16"/>
      <c r="D12" s="16"/>
      <c r="E12" s="160">
        <v>1955830000</v>
      </c>
      <c r="F12" s="381"/>
      <c r="G12" s="16"/>
      <c r="H12" s="18"/>
    </row>
    <row r="13" spans="1:8" s="14" customFormat="1">
      <c r="A13" s="432" t="s">
        <v>123</v>
      </c>
      <c r="B13" s="12" t="s">
        <v>3</v>
      </c>
      <c r="C13" s="13">
        <v>42089</v>
      </c>
      <c r="D13" s="13">
        <v>49394</v>
      </c>
      <c r="E13" s="159">
        <v>900000000</v>
      </c>
      <c r="F13" s="162">
        <v>3.125</v>
      </c>
      <c r="G13" s="13">
        <v>43916</v>
      </c>
    </row>
    <row r="14" spans="1:8" s="17" customFormat="1" ht="24.75" customHeight="1">
      <c r="A14" s="434"/>
      <c r="B14" s="15" t="s">
        <v>115</v>
      </c>
      <c r="C14" s="16"/>
      <c r="D14" s="16"/>
      <c r="E14" s="160">
        <v>1760247000</v>
      </c>
      <c r="F14" s="381"/>
      <c r="G14" s="16"/>
    </row>
    <row r="15" spans="1:8" s="14" customFormat="1">
      <c r="A15" s="432" t="s">
        <v>124</v>
      </c>
      <c r="B15" s="12" t="s">
        <v>3</v>
      </c>
      <c r="C15" s="13">
        <v>42450</v>
      </c>
      <c r="D15" s="13">
        <v>45006</v>
      </c>
      <c r="E15" s="159">
        <v>1144000000</v>
      </c>
      <c r="F15" s="162">
        <v>1.875</v>
      </c>
      <c r="G15" s="13">
        <v>43911</v>
      </c>
    </row>
    <row r="16" spans="1:8" s="17" customFormat="1" ht="27" customHeight="1">
      <c r="A16" s="434"/>
      <c r="B16" s="15" t="s">
        <v>115</v>
      </c>
      <c r="C16" s="16"/>
      <c r="D16" s="16"/>
      <c r="E16" s="160">
        <v>2237469520</v>
      </c>
      <c r="F16" s="381"/>
      <c r="G16" s="16"/>
    </row>
    <row r="17" spans="1:7" s="14" customFormat="1">
      <c r="A17" s="432" t="s">
        <v>125</v>
      </c>
      <c r="B17" s="12" t="s">
        <v>3</v>
      </c>
      <c r="C17" s="13">
        <v>42450</v>
      </c>
      <c r="D17" s="13">
        <v>46833</v>
      </c>
      <c r="E17" s="159">
        <v>850000000</v>
      </c>
      <c r="F17" s="162">
        <v>3</v>
      </c>
      <c r="G17" s="13">
        <v>43911</v>
      </c>
    </row>
    <row r="18" spans="1:7" s="17" customFormat="1" ht="21.75" customHeight="1">
      <c r="A18" s="434"/>
      <c r="B18" s="15" t="s">
        <v>115</v>
      </c>
      <c r="C18" s="16"/>
      <c r="D18" s="16"/>
      <c r="E18" s="160">
        <v>1662455500</v>
      </c>
      <c r="F18" s="161"/>
      <c r="G18" s="16"/>
    </row>
    <row r="19" spans="1:7" ht="24" customHeight="1">
      <c r="A19" s="163" t="s">
        <v>126</v>
      </c>
      <c r="B19" s="163"/>
      <c r="C19" s="163"/>
      <c r="D19" s="163"/>
      <c r="E19" s="333">
        <f>E8+E10+E12+E14+E16+E18</f>
        <v>12980843710</v>
      </c>
      <c r="F19" s="163"/>
      <c r="G19" s="163"/>
    </row>
    <row r="20" spans="1:7" ht="24.75" customHeight="1">
      <c r="A20" s="526" t="s">
        <v>333</v>
      </c>
      <c r="B20" s="527"/>
      <c r="C20" s="527"/>
      <c r="D20" s="527"/>
      <c r="E20" s="527"/>
      <c r="F20" s="527"/>
      <c r="G20" s="527"/>
    </row>
  </sheetData>
  <mergeCells count="10">
    <mergeCell ref="A20:G20"/>
    <mergeCell ref="A2:G2"/>
    <mergeCell ref="A3:G3"/>
    <mergeCell ref="A5:A6"/>
    <mergeCell ref="B5:B6"/>
    <mergeCell ref="C5:C6"/>
    <mergeCell ref="D5:D6"/>
    <mergeCell ref="E5:E6"/>
    <mergeCell ref="F5:F6"/>
    <mergeCell ref="G5:G6"/>
  </mergeCells>
  <phoneticPr fontId="22"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Z190"/>
  <sheetViews>
    <sheetView workbookViewId="0">
      <selection activeCell="A109" sqref="A109"/>
    </sheetView>
  </sheetViews>
  <sheetFormatPr defaultColWidth="12.5703125" defaultRowHeight="12"/>
  <cols>
    <col min="1" max="1" width="24.5703125" style="69" customWidth="1"/>
    <col min="2" max="2" width="10.28515625" style="20" bestFit="1" customWidth="1"/>
    <col min="3" max="3" width="10.28515625" style="20" customWidth="1"/>
    <col min="4" max="4" width="6.85546875" style="20" customWidth="1"/>
    <col min="5" max="5" width="16" style="20" bestFit="1" customWidth="1"/>
    <col min="6" max="6" width="16.42578125" style="67" customWidth="1"/>
    <col min="7" max="7" width="16" style="50" bestFit="1" customWidth="1"/>
    <col min="8" max="8" width="17.42578125" style="50" customWidth="1"/>
    <col min="9" max="9" width="14.42578125" style="50" customWidth="1"/>
    <col min="10" max="10" width="14" style="68" bestFit="1" customWidth="1"/>
    <col min="11" max="11" width="11.28515625" style="50" customWidth="1"/>
    <col min="12" max="12" width="9.28515625" style="50" customWidth="1"/>
    <col min="13" max="13" width="9.7109375" style="50" customWidth="1"/>
    <col min="14" max="14" width="9.140625" style="50" customWidth="1"/>
    <col min="15" max="15" width="12.140625" style="50" customWidth="1"/>
    <col min="16" max="16" width="12.5703125" style="50" customWidth="1"/>
    <col min="17" max="17" width="13.140625" style="50" customWidth="1"/>
    <col min="18" max="18" width="12.28515625" style="50" customWidth="1"/>
    <col min="19" max="19" width="8" style="50" customWidth="1"/>
    <col min="20" max="20" width="8.5703125" style="50" customWidth="1"/>
    <col min="21" max="16384" width="12.5703125" style="50"/>
  </cols>
  <sheetData>
    <row r="2" spans="1:19" s="158" customFormat="1" ht="12.75">
      <c r="A2" s="541" t="s">
        <v>356</v>
      </c>
      <c r="B2" s="541"/>
      <c r="C2" s="541"/>
      <c r="D2" s="541"/>
      <c r="E2" s="541"/>
      <c r="F2" s="541"/>
      <c r="G2" s="541"/>
      <c r="H2" s="541"/>
      <c r="I2" s="541"/>
      <c r="J2" s="541"/>
      <c r="K2" s="541"/>
      <c r="L2" s="541"/>
      <c r="M2" s="541"/>
      <c r="N2" s="541"/>
      <c r="O2" s="541"/>
      <c r="P2" s="541"/>
      <c r="Q2" s="541"/>
      <c r="R2" s="541"/>
    </row>
    <row r="3" spans="1:19" s="158" customFormat="1" ht="12.75">
      <c r="A3" s="444"/>
      <c r="B3" s="444"/>
      <c r="C3" s="444"/>
      <c r="D3" s="444"/>
      <c r="E3" s="444"/>
      <c r="F3" s="444"/>
      <c r="G3" s="444"/>
      <c r="H3" s="444"/>
      <c r="I3" s="444"/>
      <c r="J3" s="444"/>
      <c r="K3" s="444"/>
      <c r="L3" s="444"/>
      <c r="M3" s="444"/>
      <c r="N3" s="444"/>
      <c r="O3" s="444"/>
      <c r="P3" s="444"/>
      <c r="Q3" s="444"/>
      <c r="R3" s="444"/>
    </row>
    <row r="4" spans="1:19" s="158" customFormat="1" ht="12.75">
      <c r="A4" s="444"/>
      <c r="B4" s="444"/>
      <c r="C4" s="444"/>
      <c r="D4" s="444"/>
      <c r="E4" s="444"/>
      <c r="F4" s="444"/>
      <c r="G4" s="444"/>
      <c r="H4" s="444"/>
      <c r="I4" s="444"/>
      <c r="J4" s="444"/>
      <c r="K4" s="444"/>
      <c r="L4" s="444"/>
      <c r="M4" s="444"/>
      <c r="N4" s="444"/>
      <c r="O4" s="444"/>
      <c r="P4" s="444"/>
      <c r="Q4" s="444"/>
      <c r="R4" s="444"/>
    </row>
    <row r="5" spans="1:19" s="158" customFormat="1">
      <c r="A5" s="257"/>
      <c r="B5" s="258"/>
      <c r="C5" s="258"/>
      <c r="D5" s="258"/>
      <c r="E5" s="258"/>
      <c r="F5" s="258"/>
      <c r="G5" s="258"/>
      <c r="H5" s="258"/>
      <c r="I5" s="258"/>
      <c r="J5" s="258"/>
      <c r="K5" s="258"/>
      <c r="L5" s="258"/>
      <c r="M5" s="258"/>
      <c r="N5" s="258"/>
      <c r="O5" s="258"/>
      <c r="P5" s="258"/>
      <c r="Q5" s="258"/>
      <c r="R5" s="258"/>
    </row>
    <row r="6" spans="1:19" s="11" customFormat="1" ht="12.75">
      <c r="A6" s="241" t="s">
        <v>161</v>
      </c>
      <c r="B6" s="442"/>
      <c r="C6" s="242"/>
      <c r="D6" s="242"/>
      <c r="E6" s="242"/>
      <c r="F6" s="243"/>
      <c r="G6" s="244"/>
      <c r="H6" s="244"/>
      <c r="I6" s="245"/>
      <c r="J6" s="259"/>
      <c r="K6" s="242"/>
      <c r="L6" s="242"/>
      <c r="M6" s="242"/>
      <c r="Q6" s="247"/>
    </row>
    <row r="7" spans="1:19" ht="16.5" customHeight="1">
      <c r="A7" s="168"/>
      <c r="B7" s="169" t="s">
        <v>162</v>
      </c>
      <c r="C7" s="168"/>
      <c r="D7" s="170" t="s">
        <v>1</v>
      </c>
      <c r="E7" s="171" t="s">
        <v>163</v>
      </c>
      <c r="F7" s="218"/>
      <c r="G7" s="172"/>
      <c r="H7" s="173"/>
      <c r="I7" s="173"/>
      <c r="J7" s="175"/>
      <c r="K7" s="219" t="s">
        <v>164</v>
      </c>
      <c r="L7" s="172"/>
      <c r="M7" s="172"/>
      <c r="N7" s="177"/>
      <c r="O7" s="220"/>
      <c r="P7" s="542" t="s">
        <v>323</v>
      </c>
      <c r="Q7" s="543"/>
      <c r="R7" s="168"/>
      <c r="S7" s="164"/>
    </row>
    <row r="8" spans="1:19" ht="30" customHeight="1">
      <c r="A8" s="180"/>
      <c r="B8" s="221"/>
      <c r="C8" s="182"/>
      <c r="D8" s="181"/>
      <c r="E8" s="222" t="s">
        <v>165</v>
      </c>
      <c r="F8" s="223" t="s">
        <v>166</v>
      </c>
      <c r="G8" s="217" t="s">
        <v>167</v>
      </c>
      <c r="H8" s="546" t="s">
        <v>168</v>
      </c>
      <c r="I8" s="184" t="s">
        <v>169</v>
      </c>
      <c r="J8" s="186" t="s">
        <v>170</v>
      </c>
      <c r="K8" s="224" t="s">
        <v>324</v>
      </c>
      <c r="L8" s="180" t="s">
        <v>171</v>
      </c>
      <c r="M8" s="224" t="s">
        <v>172</v>
      </c>
      <c r="N8" s="225" t="s">
        <v>173</v>
      </c>
      <c r="O8" s="225" t="s">
        <v>174</v>
      </c>
      <c r="P8" s="544"/>
      <c r="Q8" s="545"/>
      <c r="R8" s="225" t="s">
        <v>175</v>
      </c>
      <c r="S8" s="164"/>
    </row>
    <row r="9" spans="1:19">
      <c r="A9" s="182" t="s">
        <v>176</v>
      </c>
      <c r="B9" s="181" t="s">
        <v>177</v>
      </c>
      <c r="C9" s="182" t="s">
        <v>178</v>
      </c>
      <c r="D9" s="181" t="s">
        <v>179</v>
      </c>
      <c r="E9" s="226" t="s">
        <v>180</v>
      </c>
      <c r="F9" s="180" t="s">
        <v>181</v>
      </c>
      <c r="G9" s="197" t="s">
        <v>182</v>
      </c>
      <c r="H9" s="547"/>
      <c r="I9" s="184" t="s">
        <v>183</v>
      </c>
      <c r="J9" s="186" t="s">
        <v>183</v>
      </c>
      <c r="K9" s="192" t="s">
        <v>184</v>
      </c>
      <c r="L9" s="180" t="s">
        <v>185</v>
      </c>
      <c r="M9" s="192" t="s">
        <v>186</v>
      </c>
      <c r="N9" s="180" t="s">
        <v>187</v>
      </c>
      <c r="O9" s="227" t="s">
        <v>188</v>
      </c>
      <c r="P9" s="168" t="s">
        <v>189</v>
      </c>
      <c r="Q9" s="168" t="s">
        <v>189</v>
      </c>
      <c r="R9" s="228" t="s">
        <v>190</v>
      </c>
      <c r="S9" s="164"/>
    </row>
    <row r="10" spans="1:19" ht="12" customHeight="1">
      <c r="A10" s="182" t="s">
        <v>118</v>
      </c>
      <c r="B10" s="181" t="s">
        <v>191</v>
      </c>
      <c r="C10" s="182" t="s">
        <v>192</v>
      </c>
      <c r="D10" s="181" t="s">
        <v>193</v>
      </c>
      <c r="E10" s="229" t="s">
        <v>194</v>
      </c>
      <c r="F10" s="180" t="s">
        <v>195</v>
      </c>
      <c r="G10" s="197"/>
      <c r="H10" s="547"/>
      <c r="I10" s="184"/>
      <c r="J10" s="202"/>
      <c r="K10" s="192" t="s">
        <v>181</v>
      </c>
      <c r="L10" s="180" t="s">
        <v>196</v>
      </c>
      <c r="M10" s="192" t="s">
        <v>189</v>
      </c>
      <c r="N10" s="180" t="s">
        <v>196</v>
      </c>
      <c r="O10" s="227" t="s">
        <v>197</v>
      </c>
      <c r="P10" s="230" t="s">
        <v>184</v>
      </c>
      <c r="Q10" s="231" t="s">
        <v>182</v>
      </c>
      <c r="R10" s="232" t="s">
        <v>198</v>
      </c>
      <c r="S10" s="164"/>
    </row>
    <row r="11" spans="1:19" ht="12.75" customHeight="1">
      <c r="A11" s="182"/>
      <c r="B11" s="181"/>
      <c r="C11" s="182"/>
      <c r="D11" s="200"/>
      <c r="E11" s="229"/>
      <c r="F11" s="180"/>
      <c r="G11" s="197"/>
      <c r="H11" s="184"/>
      <c r="I11" s="184"/>
      <c r="J11" s="202"/>
      <c r="K11" s="192" t="s">
        <v>199</v>
      </c>
      <c r="L11" s="180" t="s">
        <v>182</v>
      </c>
      <c r="M11" s="192" t="s">
        <v>182</v>
      </c>
      <c r="N11" s="180" t="s">
        <v>182</v>
      </c>
      <c r="O11" s="227" t="s">
        <v>97</v>
      </c>
      <c r="P11" s="233" t="s">
        <v>181</v>
      </c>
      <c r="Q11" s="180"/>
      <c r="R11" s="232" t="s">
        <v>200</v>
      </c>
      <c r="S11" s="164"/>
    </row>
    <row r="12" spans="1:19" ht="12" customHeight="1">
      <c r="A12" s="182"/>
      <c r="B12" s="181"/>
      <c r="C12" s="182"/>
      <c r="D12" s="200"/>
      <c r="E12" s="229"/>
      <c r="F12" s="180"/>
      <c r="G12" s="197"/>
      <c r="H12" s="184"/>
      <c r="I12" s="209"/>
      <c r="J12" s="211"/>
      <c r="K12" s="192"/>
      <c r="L12" s="180"/>
      <c r="M12" s="192"/>
      <c r="N12" s="180"/>
      <c r="O12" s="227"/>
      <c r="P12" s="180" t="s">
        <v>199</v>
      </c>
      <c r="Q12" s="182"/>
      <c r="R12" s="208" t="s">
        <v>97</v>
      </c>
      <c r="S12" s="164"/>
    </row>
    <row r="13" spans="1:19" s="82" customFormat="1" ht="14.25" customHeight="1">
      <c r="A13" s="316" t="s">
        <v>83</v>
      </c>
      <c r="B13" s="21"/>
      <c r="C13" s="22">
        <v>44249</v>
      </c>
      <c r="D13" s="23">
        <v>1461</v>
      </c>
      <c r="E13" s="24">
        <f>+E14+E15+E16+E17</f>
        <v>200000000</v>
      </c>
      <c r="F13" s="24">
        <f>+F14+F15+F16+F17</f>
        <v>528975000</v>
      </c>
      <c r="G13" s="24">
        <f>+G14+G15+G16+G17</f>
        <v>200000000</v>
      </c>
      <c r="H13" s="24"/>
      <c r="I13" s="25"/>
      <c r="J13" s="26"/>
      <c r="K13" s="27"/>
      <c r="L13" s="27"/>
      <c r="M13" s="27"/>
      <c r="N13" s="28"/>
      <c r="O13" s="29">
        <v>3.0000000000000001E-3</v>
      </c>
      <c r="P13" s="30"/>
      <c r="Q13" s="29"/>
      <c r="R13" s="24"/>
    </row>
    <row r="14" spans="1:19" s="167" customFormat="1" ht="14.25" customHeight="1">
      <c r="A14" s="260" t="s">
        <v>201</v>
      </c>
      <c r="B14" s="261">
        <v>42788</v>
      </c>
      <c r="C14" s="261">
        <v>44249</v>
      </c>
      <c r="D14" s="262"/>
      <c r="E14" s="263">
        <v>60000000</v>
      </c>
      <c r="F14" s="264">
        <v>213250000</v>
      </c>
      <c r="G14" s="263">
        <v>60000000</v>
      </c>
      <c r="H14" s="263">
        <v>60287191.18</v>
      </c>
      <c r="I14" s="263">
        <v>0</v>
      </c>
      <c r="J14" s="264">
        <v>287191.18</v>
      </c>
      <c r="K14" s="264">
        <v>100.13</v>
      </c>
      <c r="L14" s="264">
        <v>100.4</v>
      </c>
      <c r="M14" s="264">
        <v>100.6</v>
      </c>
      <c r="N14" s="264">
        <v>100.48</v>
      </c>
      <c r="O14" s="266">
        <v>3.0000000000000001E-3</v>
      </c>
      <c r="P14" s="266">
        <v>2.7000000000000001E-3</v>
      </c>
      <c r="Q14" s="266">
        <v>1.8E-3</v>
      </c>
      <c r="R14" s="263">
        <v>0</v>
      </c>
    </row>
    <row r="15" spans="1:19" s="167" customFormat="1" ht="14.25" customHeight="1">
      <c r="A15" s="272" t="s">
        <v>202</v>
      </c>
      <c r="B15" s="273">
        <v>42851</v>
      </c>
      <c r="C15" s="261">
        <v>44249</v>
      </c>
      <c r="D15" s="274"/>
      <c r="E15" s="263">
        <v>60000000</v>
      </c>
      <c r="F15" s="263">
        <v>149350000</v>
      </c>
      <c r="G15" s="263">
        <v>60000000</v>
      </c>
      <c r="H15" s="263">
        <v>60474000.009999998</v>
      </c>
      <c r="I15" s="275">
        <v>0</v>
      </c>
      <c r="J15" s="276">
        <v>444000</v>
      </c>
      <c r="K15" s="264">
        <v>100.43</v>
      </c>
      <c r="L15" s="264">
        <v>100.66</v>
      </c>
      <c r="M15" s="264">
        <v>100.92</v>
      </c>
      <c r="N15" s="248">
        <v>100.74</v>
      </c>
      <c r="O15" s="266">
        <v>3.0000000000000001E-3</v>
      </c>
      <c r="P15" s="277">
        <v>1.9E-3</v>
      </c>
      <c r="Q15" s="266">
        <v>1.1000000000000001E-3</v>
      </c>
      <c r="R15" s="263">
        <v>0</v>
      </c>
    </row>
    <row r="16" spans="1:19" s="167" customFormat="1" ht="14.25" customHeight="1">
      <c r="A16" s="260" t="s">
        <v>203</v>
      </c>
      <c r="B16" s="261">
        <v>42907</v>
      </c>
      <c r="C16" s="261">
        <v>44249</v>
      </c>
      <c r="D16" s="262"/>
      <c r="E16" s="263">
        <v>50000000</v>
      </c>
      <c r="F16" s="264">
        <v>103000000</v>
      </c>
      <c r="G16" s="263">
        <v>50000000</v>
      </c>
      <c r="H16" s="263">
        <v>50508650</v>
      </c>
      <c r="I16" s="263">
        <v>0</v>
      </c>
      <c r="J16" s="264">
        <v>458650</v>
      </c>
      <c r="K16" s="264">
        <v>100.78</v>
      </c>
      <c r="L16" s="264">
        <v>100.83</v>
      </c>
      <c r="M16" s="264">
        <v>101.03</v>
      </c>
      <c r="N16" s="264">
        <v>100.92</v>
      </c>
      <c r="O16" s="266">
        <v>3.0000000000000001E-3</v>
      </c>
      <c r="P16" s="266">
        <v>8.9999999999999998E-4</v>
      </c>
      <c r="Q16" s="266">
        <v>5.0000000000000001E-4</v>
      </c>
      <c r="R16" s="263">
        <v>0</v>
      </c>
    </row>
    <row r="17" spans="1:20" s="82" customFormat="1" ht="14.25" customHeight="1">
      <c r="A17" s="260" t="s">
        <v>204</v>
      </c>
      <c r="B17" s="267">
        <v>43054</v>
      </c>
      <c r="C17" s="261">
        <v>44249</v>
      </c>
      <c r="D17" s="87"/>
      <c r="E17" s="34">
        <v>30000000</v>
      </c>
      <c r="F17" s="40">
        <v>63375000</v>
      </c>
      <c r="G17" s="34">
        <v>30000000</v>
      </c>
      <c r="H17" s="41">
        <v>30507448.75</v>
      </c>
      <c r="I17" s="41">
        <v>0</v>
      </c>
      <c r="J17" s="49">
        <v>486448.75</v>
      </c>
      <c r="K17" s="40">
        <v>101.23</v>
      </c>
      <c r="L17" s="40">
        <v>101.24</v>
      </c>
      <c r="M17" s="40">
        <v>102.21</v>
      </c>
      <c r="N17" s="40">
        <v>101.62</v>
      </c>
      <c r="O17" s="37">
        <v>3.0000000000000001E-3</v>
      </c>
      <c r="P17" s="42">
        <v>-8.0000000000000004E-4</v>
      </c>
      <c r="Q17" s="42">
        <v>-1.9E-3</v>
      </c>
      <c r="R17" s="34">
        <v>0</v>
      </c>
    </row>
    <row r="18" spans="1:20" s="82" customFormat="1" ht="14.25" customHeight="1">
      <c r="A18" s="43" t="s">
        <v>206</v>
      </c>
      <c r="B18" s="44"/>
      <c r="C18" s="44"/>
      <c r="D18" s="44"/>
      <c r="E18" s="45">
        <f>E13</f>
        <v>200000000</v>
      </c>
      <c r="F18" s="45">
        <f>F13</f>
        <v>528975000</v>
      </c>
      <c r="G18" s="45">
        <f>G13</f>
        <v>200000000</v>
      </c>
      <c r="H18" s="45">
        <f>SUM(H14:H17)</f>
        <v>201777289.94</v>
      </c>
      <c r="I18" s="45">
        <f>SUM(I14:I17)</f>
        <v>0</v>
      </c>
      <c r="J18" s="45">
        <f>SUM(J14:J17)</f>
        <v>1676289.93</v>
      </c>
      <c r="K18" s="46"/>
      <c r="L18" s="46"/>
      <c r="M18" s="46"/>
      <c r="N18" s="46"/>
      <c r="O18" s="47"/>
      <c r="P18" s="47"/>
      <c r="Q18" s="47"/>
      <c r="R18" s="48"/>
    </row>
    <row r="19" spans="1:20">
      <c r="A19" s="50"/>
      <c r="B19" s="50"/>
      <c r="C19" s="50"/>
      <c r="D19" s="50"/>
      <c r="E19" s="50"/>
      <c r="F19" s="50"/>
      <c r="J19" s="50"/>
    </row>
    <row r="20" spans="1:20" ht="12.75" customHeight="1">
      <c r="A20" s="316" t="s">
        <v>84</v>
      </c>
      <c r="B20" s="22"/>
      <c r="C20" s="22">
        <v>43865</v>
      </c>
      <c r="D20" s="73">
        <v>1826</v>
      </c>
      <c r="E20" s="24">
        <f>E21+E23+E22+E24+E25+E26</f>
        <v>600000000</v>
      </c>
      <c r="F20" s="24">
        <f>F21+F23+F22+F24+F25+F26</f>
        <v>1051650000</v>
      </c>
      <c r="G20" s="24">
        <f>G21+G23+G22+G24+G25+G26</f>
        <v>400000000</v>
      </c>
      <c r="H20" s="24"/>
      <c r="I20" s="24"/>
      <c r="J20" s="24"/>
      <c r="K20" s="27"/>
      <c r="L20" s="27"/>
      <c r="M20" s="27"/>
      <c r="N20" s="27"/>
      <c r="O20" s="74">
        <v>1.8499999999999999E-2</v>
      </c>
      <c r="P20" s="29"/>
      <c r="Q20" s="29"/>
      <c r="R20" s="24"/>
      <c r="S20" s="51"/>
      <c r="T20" s="51"/>
    </row>
    <row r="21" spans="1:20" s="158" customFormat="1" ht="12.75" customHeight="1">
      <c r="A21" s="260" t="s">
        <v>201</v>
      </c>
      <c r="B21" s="261">
        <v>42039</v>
      </c>
      <c r="C21" s="261">
        <v>43865</v>
      </c>
      <c r="D21" s="262"/>
      <c r="E21" s="263">
        <v>50000000</v>
      </c>
      <c r="F21" s="264">
        <v>160600000</v>
      </c>
      <c r="G21" s="263">
        <v>50000000</v>
      </c>
      <c r="H21" s="263">
        <v>52078799.979999997</v>
      </c>
      <c r="I21" s="263">
        <v>0</v>
      </c>
      <c r="J21" s="263">
        <v>2078799.98</v>
      </c>
      <c r="K21" s="264">
        <v>103.53</v>
      </c>
      <c r="L21" s="264">
        <v>103.75</v>
      </c>
      <c r="M21" s="264">
        <v>105.2</v>
      </c>
      <c r="N21" s="264">
        <v>104.16</v>
      </c>
      <c r="O21" s="282">
        <v>1.8499999999999999E-2</v>
      </c>
      <c r="P21" s="266">
        <v>1.12E-2</v>
      </c>
      <c r="Q21" s="266">
        <v>0.01</v>
      </c>
      <c r="R21" s="263">
        <v>0.01</v>
      </c>
      <c r="S21" s="250"/>
      <c r="T21" s="250"/>
    </row>
    <row r="22" spans="1:20" s="158" customFormat="1" ht="12.75" customHeight="1">
      <c r="A22" s="260" t="s">
        <v>202</v>
      </c>
      <c r="B22" s="261">
        <v>42144</v>
      </c>
      <c r="C22" s="261">
        <v>43865</v>
      </c>
      <c r="D22" s="262"/>
      <c r="E22" s="263">
        <v>50000000</v>
      </c>
      <c r="F22" s="264">
        <v>115250000</v>
      </c>
      <c r="G22" s="263">
        <v>50000000</v>
      </c>
      <c r="H22" s="263">
        <v>51564932.5</v>
      </c>
      <c r="I22" s="263">
        <v>0</v>
      </c>
      <c r="J22" s="263">
        <v>1299932.5</v>
      </c>
      <c r="K22" s="264">
        <v>102.04</v>
      </c>
      <c r="L22" s="264">
        <v>102.06</v>
      </c>
      <c r="M22" s="264">
        <v>103.14</v>
      </c>
      <c r="N22" s="264">
        <v>102.6</v>
      </c>
      <c r="O22" s="282">
        <v>1.8499999999999999E-2</v>
      </c>
      <c r="P22" s="266">
        <v>1.41E-2</v>
      </c>
      <c r="Q22" s="266">
        <v>1.2800000000000001E-2</v>
      </c>
      <c r="R22" s="263">
        <v>0.01</v>
      </c>
      <c r="S22" s="250"/>
      <c r="T22" s="250"/>
    </row>
    <row r="23" spans="1:20" s="158" customFormat="1" ht="12.75" customHeight="1">
      <c r="A23" s="260" t="s">
        <v>203</v>
      </c>
      <c r="B23" s="261">
        <v>42263</v>
      </c>
      <c r="C23" s="261">
        <v>43865</v>
      </c>
      <c r="D23" s="262"/>
      <c r="E23" s="263">
        <v>100000000</v>
      </c>
      <c r="F23" s="264">
        <v>197500000</v>
      </c>
      <c r="G23" s="263">
        <v>100000000</v>
      </c>
      <c r="H23" s="263">
        <v>104116825</v>
      </c>
      <c r="I23" s="263">
        <v>0</v>
      </c>
      <c r="J23" s="263">
        <v>3896825</v>
      </c>
      <c r="K23" s="264">
        <v>103.41</v>
      </c>
      <c r="L23" s="264">
        <v>103.58</v>
      </c>
      <c r="M23" s="264">
        <v>104.33</v>
      </c>
      <c r="N23" s="264">
        <v>103.9</v>
      </c>
      <c r="O23" s="282">
        <v>1.8499999999999999E-2</v>
      </c>
      <c r="P23" s="266">
        <v>1.0500000000000001E-2</v>
      </c>
      <c r="Q23" s="266">
        <v>9.4000000000000004E-3</v>
      </c>
      <c r="R23" s="263">
        <v>0.01</v>
      </c>
      <c r="S23" s="250"/>
      <c r="T23" s="250"/>
    </row>
    <row r="24" spans="1:20" s="158" customFormat="1" ht="12.75" customHeight="1">
      <c r="A24" s="260" t="s">
        <v>204</v>
      </c>
      <c r="B24" s="261">
        <v>42291</v>
      </c>
      <c r="C24" s="261">
        <v>43865</v>
      </c>
      <c r="D24" s="262"/>
      <c r="E24" s="263">
        <v>150000000</v>
      </c>
      <c r="F24" s="264">
        <v>207350000</v>
      </c>
      <c r="G24" s="263">
        <v>50000000</v>
      </c>
      <c r="H24" s="263">
        <v>52029685</v>
      </c>
      <c r="I24" s="263">
        <v>0</v>
      </c>
      <c r="J24" s="263">
        <v>1849685</v>
      </c>
      <c r="K24" s="264">
        <v>102.98</v>
      </c>
      <c r="L24" s="264">
        <v>103.41</v>
      </c>
      <c r="M24" s="264">
        <v>104.18</v>
      </c>
      <c r="N24" s="264">
        <v>103.7</v>
      </c>
      <c r="O24" s="282">
        <v>1.8499999999999999E-2</v>
      </c>
      <c r="P24" s="266">
        <v>1.14E-2</v>
      </c>
      <c r="Q24" s="266">
        <v>9.7000000000000003E-3</v>
      </c>
      <c r="R24" s="263">
        <v>0.01</v>
      </c>
      <c r="S24" s="250"/>
      <c r="T24" s="250"/>
    </row>
    <row r="25" spans="1:20" s="158" customFormat="1" ht="12.75" customHeight="1">
      <c r="A25" s="260" t="s">
        <v>205</v>
      </c>
      <c r="B25" s="261">
        <v>42319</v>
      </c>
      <c r="C25" s="261">
        <v>43865</v>
      </c>
      <c r="D25" s="262"/>
      <c r="E25" s="263">
        <v>150000000</v>
      </c>
      <c r="F25" s="264">
        <v>208700000</v>
      </c>
      <c r="G25" s="263">
        <v>50000000</v>
      </c>
      <c r="H25" s="263">
        <v>51894645</v>
      </c>
      <c r="I25" s="263">
        <v>0</v>
      </c>
      <c r="J25" s="263">
        <v>1644645</v>
      </c>
      <c r="K25" s="264">
        <v>102.91</v>
      </c>
      <c r="L25" s="264">
        <v>103.22</v>
      </c>
      <c r="M25" s="264">
        <v>103.43</v>
      </c>
      <c r="N25" s="264">
        <v>103.29</v>
      </c>
      <c r="O25" s="282">
        <v>1.8499999999999999E-2</v>
      </c>
      <c r="P25" s="266">
        <v>1.15E-2</v>
      </c>
      <c r="Q25" s="266">
        <v>1.06E-2</v>
      </c>
      <c r="R25" s="263">
        <v>0.01</v>
      </c>
      <c r="S25" s="250"/>
      <c r="T25" s="250"/>
    </row>
    <row r="26" spans="1:20" s="158" customFormat="1" ht="12.75" customHeight="1">
      <c r="A26" s="281" t="s">
        <v>207</v>
      </c>
      <c r="B26" s="267">
        <v>42354</v>
      </c>
      <c r="C26" s="261">
        <v>43865</v>
      </c>
      <c r="D26" s="268"/>
      <c r="E26" s="270">
        <v>100000000</v>
      </c>
      <c r="F26" s="269">
        <v>162250000</v>
      </c>
      <c r="G26" s="270">
        <v>100000000</v>
      </c>
      <c r="H26" s="269">
        <v>105012140</v>
      </c>
      <c r="I26" s="270">
        <v>0</v>
      </c>
      <c r="J26" s="270">
        <v>4332140</v>
      </c>
      <c r="K26" s="269">
        <v>104.03</v>
      </c>
      <c r="L26" s="269">
        <v>104.11</v>
      </c>
      <c r="M26" s="269">
        <v>105.01</v>
      </c>
      <c r="N26" s="269">
        <v>104.33</v>
      </c>
      <c r="O26" s="282">
        <v>1.8499999999999999E-2</v>
      </c>
      <c r="P26" s="271">
        <v>8.6E-3</v>
      </c>
      <c r="Q26" s="271">
        <v>7.9000000000000008E-3</v>
      </c>
      <c r="R26" s="270">
        <v>0.01</v>
      </c>
      <c r="S26" s="250"/>
      <c r="T26" s="250"/>
    </row>
    <row r="27" spans="1:20" ht="16.5" customHeight="1">
      <c r="A27" s="61" t="s">
        <v>209</v>
      </c>
      <c r="B27" s="62"/>
      <c r="C27" s="62"/>
      <c r="D27" s="63"/>
      <c r="E27" s="45">
        <f>+E20</f>
        <v>600000000</v>
      </c>
      <c r="F27" s="45">
        <f t="shared" ref="F27:G27" si="0">+F20</f>
        <v>1051650000</v>
      </c>
      <c r="G27" s="45">
        <f t="shared" si="0"/>
        <v>400000000</v>
      </c>
      <c r="H27" s="45">
        <f>SUM(H20:H26)</f>
        <v>416697027.48000002</v>
      </c>
      <c r="I27" s="45">
        <f>SUM(I20:I26)</f>
        <v>0</v>
      </c>
      <c r="J27" s="45">
        <f>SUM(J20:J26)</f>
        <v>15102027.48</v>
      </c>
      <c r="K27" s="46"/>
      <c r="L27" s="46"/>
      <c r="M27" s="46"/>
      <c r="N27" s="46"/>
      <c r="O27" s="47"/>
      <c r="P27" s="47"/>
      <c r="Q27" s="47"/>
      <c r="R27" s="48"/>
      <c r="S27" s="51"/>
      <c r="T27" s="51"/>
    </row>
    <row r="28" spans="1:20" ht="16.5" customHeight="1">
      <c r="A28" s="64" t="s">
        <v>210</v>
      </c>
      <c r="B28" s="65"/>
      <c r="C28" s="65"/>
      <c r="D28" s="65"/>
      <c r="E28" s="45">
        <f>E27+E18</f>
        <v>800000000</v>
      </c>
      <c r="F28" s="45">
        <f t="shared" ref="F28:J28" si="1">F27+F18</f>
        <v>1580625000</v>
      </c>
      <c r="G28" s="45">
        <f t="shared" si="1"/>
        <v>600000000</v>
      </c>
      <c r="H28" s="45">
        <f t="shared" si="1"/>
        <v>618474317.42000008</v>
      </c>
      <c r="I28" s="45">
        <f t="shared" si="1"/>
        <v>0</v>
      </c>
      <c r="J28" s="45">
        <f t="shared" si="1"/>
        <v>16778317.41</v>
      </c>
      <c r="K28" s="46"/>
      <c r="L28" s="46"/>
      <c r="M28" s="46"/>
      <c r="N28" s="46"/>
      <c r="O28" s="47"/>
      <c r="P28" s="47"/>
      <c r="Q28" s="47"/>
      <c r="R28" s="48"/>
      <c r="S28" s="51"/>
      <c r="T28" s="51"/>
    </row>
    <row r="29" spans="1:20" s="158" customFormat="1" ht="12.75" customHeight="1">
      <c r="A29" s="444"/>
      <c r="B29" s="444"/>
      <c r="C29" s="444"/>
      <c r="D29" s="444"/>
      <c r="E29" s="444"/>
      <c r="F29" s="444"/>
      <c r="G29" s="444"/>
      <c r="H29" s="444"/>
      <c r="I29" s="444"/>
      <c r="J29" s="444"/>
      <c r="K29" s="444"/>
      <c r="L29" s="444"/>
      <c r="M29" s="444"/>
      <c r="N29" s="444"/>
      <c r="O29" s="444"/>
      <c r="P29" s="444"/>
      <c r="Q29" s="444"/>
      <c r="R29" s="444"/>
      <c r="S29" s="250"/>
      <c r="T29" s="250"/>
    </row>
    <row r="30" spans="1:20" s="71" customFormat="1" ht="12.6" customHeight="1">
      <c r="A30" s="435" t="s">
        <v>241</v>
      </c>
      <c r="B30" s="418"/>
      <c r="C30" s="419">
        <v>45743</v>
      </c>
      <c r="D30" s="420">
        <v>2738</v>
      </c>
      <c r="E30" s="421">
        <f>SUM(E31:E33)</f>
        <v>250000000</v>
      </c>
      <c r="F30" s="421">
        <f>SUM(F31:F33)</f>
        <v>612650000</v>
      </c>
      <c r="G30" s="421">
        <f>SUM(G31:G33)</f>
        <v>250000000</v>
      </c>
      <c r="H30" s="422"/>
      <c r="I30" s="421"/>
      <c r="J30" s="423"/>
      <c r="K30" s="424"/>
      <c r="L30" s="425"/>
      <c r="M30" s="424"/>
      <c r="N30" s="425"/>
      <c r="O30" s="426">
        <v>8.0000000000000002E-3</v>
      </c>
      <c r="P30" s="427"/>
      <c r="Q30" s="428"/>
      <c r="R30" s="421"/>
    </row>
    <row r="31" spans="1:20" s="71" customFormat="1" ht="13.5" customHeight="1">
      <c r="A31" s="31" t="s">
        <v>201</v>
      </c>
      <c r="B31" s="322">
        <v>43005</v>
      </c>
      <c r="C31" s="323">
        <v>45743</v>
      </c>
      <c r="D31" s="324"/>
      <c r="E31" s="325">
        <v>85000000</v>
      </c>
      <c r="F31" s="326">
        <v>286400000</v>
      </c>
      <c r="G31" s="325">
        <v>85000000</v>
      </c>
      <c r="H31" s="327">
        <v>85669700.010000005</v>
      </c>
      <c r="I31" s="325">
        <v>0</v>
      </c>
      <c r="J31" s="328">
        <v>669700.01</v>
      </c>
      <c r="K31" s="329">
        <v>99.48</v>
      </c>
      <c r="L31" s="328">
        <v>100.36</v>
      </c>
      <c r="M31" s="329">
        <v>101.68</v>
      </c>
      <c r="N31" s="328">
        <v>100.79</v>
      </c>
      <c r="O31" s="330">
        <v>8.0000000000000002E-3</v>
      </c>
      <c r="P31" s="331">
        <v>8.6999999999999994E-3</v>
      </c>
      <c r="Q31" s="332">
        <v>6.8999999999999999E-3</v>
      </c>
      <c r="R31" s="325">
        <v>0</v>
      </c>
    </row>
    <row r="32" spans="1:20" s="71" customFormat="1" ht="13.5" customHeight="1">
      <c r="A32" s="260" t="s">
        <v>202</v>
      </c>
      <c r="B32" s="322">
        <v>43033</v>
      </c>
      <c r="C32" s="323">
        <v>45743</v>
      </c>
      <c r="D32" s="324"/>
      <c r="E32" s="325">
        <v>85000000</v>
      </c>
      <c r="F32" s="326">
        <v>188250000</v>
      </c>
      <c r="G32" s="325">
        <v>85000000</v>
      </c>
      <c r="H32" s="327">
        <v>87413600.010000005</v>
      </c>
      <c r="I32" s="325">
        <v>0</v>
      </c>
      <c r="J32" s="328">
        <v>2362600.0099999998</v>
      </c>
      <c r="K32" s="329">
        <v>101.93</v>
      </c>
      <c r="L32" s="328">
        <v>102.33</v>
      </c>
      <c r="M32" s="329">
        <v>103.15</v>
      </c>
      <c r="N32" s="328">
        <v>102.78</v>
      </c>
      <c r="O32" s="330">
        <v>8.0000000000000002E-3</v>
      </c>
      <c r="P32" s="331">
        <v>5.3E-3</v>
      </c>
      <c r="Q32" s="332">
        <v>4.1999999999999997E-3</v>
      </c>
      <c r="R32" s="325">
        <v>0</v>
      </c>
    </row>
    <row r="33" spans="1:20" s="71" customFormat="1" ht="13.5" customHeight="1">
      <c r="A33" s="260" t="s">
        <v>203</v>
      </c>
      <c r="B33" s="322">
        <v>43075</v>
      </c>
      <c r="C33" s="323">
        <v>45743</v>
      </c>
      <c r="D33" s="324"/>
      <c r="E33" s="325">
        <v>80000000</v>
      </c>
      <c r="F33" s="326">
        <v>138000000</v>
      </c>
      <c r="G33" s="325">
        <v>80000000</v>
      </c>
      <c r="H33" s="327">
        <v>82678479.989999995</v>
      </c>
      <c r="I33" s="325">
        <v>0</v>
      </c>
      <c r="J33" s="328">
        <v>2558479.98</v>
      </c>
      <c r="K33" s="329">
        <v>102.7</v>
      </c>
      <c r="L33" s="328">
        <v>102.88</v>
      </c>
      <c r="M33" s="329">
        <v>104.13</v>
      </c>
      <c r="N33" s="328">
        <v>103.2</v>
      </c>
      <c r="O33" s="330">
        <v>8.0000000000000002E-3</v>
      </c>
      <c r="P33" s="331">
        <v>4.1999999999999997E-3</v>
      </c>
      <c r="Q33" s="332">
        <v>3.5999999999999999E-3</v>
      </c>
      <c r="R33" s="325">
        <v>0</v>
      </c>
    </row>
    <row r="34" spans="1:20" ht="12.75" customHeight="1">
      <c r="A34" s="115" t="s">
        <v>242</v>
      </c>
      <c r="B34" s="62"/>
      <c r="C34" s="62"/>
      <c r="D34" s="63"/>
      <c r="E34" s="45">
        <f>+E30</f>
        <v>250000000</v>
      </c>
      <c r="F34" s="45">
        <f>+F30</f>
        <v>612650000</v>
      </c>
      <c r="G34" s="45">
        <f>+G30</f>
        <v>250000000</v>
      </c>
      <c r="H34" s="45">
        <f>SUM(H31:H33)</f>
        <v>255761780.00999999</v>
      </c>
      <c r="I34" s="45">
        <f>SUM(I31:I33)</f>
        <v>0</v>
      </c>
      <c r="J34" s="45">
        <f>SUM(J31:J33)</f>
        <v>5590780</v>
      </c>
      <c r="K34" s="46"/>
      <c r="L34" s="46"/>
      <c r="M34" s="46"/>
      <c r="N34" s="46"/>
      <c r="O34" s="47"/>
      <c r="P34" s="47"/>
      <c r="Q34" s="47"/>
      <c r="R34" s="48"/>
      <c r="S34" s="51"/>
      <c r="T34" s="51"/>
    </row>
    <row r="35" spans="1:20" s="158" customFormat="1" ht="14.25" customHeight="1">
      <c r="A35" s="251"/>
      <c r="B35" s="252"/>
      <c r="C35" s="252"/>
      <c r="D35" s="252"/>
      <c r="E35" s="253"/>
      <c r="F35" s="253"/>
      <c r="G35" s="253"/>
      <c r="H35" s="253"/>
      <c r="I35" s="253"/>
      <c r="J35" s="253"/>
      <c r="K35" s="254"/>
      <c r="L35" s="254"/>
      <c r="M35" s="254"/>
      <c r="N35" s="254"/>
      <c r="O35" s="255"/>
      <c r="P35" s="252"/>
      <c r="Q35" s="252"/>
      <c r="R35" s="256"/>
    </row>
    <row r="36" spans="1:20" ht="12.6" customHeight="1">
      <c r="A36" s="319" t="s">
        <v>85</v>
      </c>
      <c r="B36" s="22"/>
      <c r="C36" s="22">
        <v>45769</v>
      </c>
      <c r="D36" s="73">
        <v>3653</v>
      </c>
      <c r="E36" s="24">
        <f>E38+E37+E39+E40+E41</f>
        <v>300000000</v>
      </c>
      <c r="F36" s="24">
        <f>F38+F37+F39+F40+F41</f>
        <v>583316452</v>
      </c>
      <c r="G36" s="24">
        <f>G38+G37+G39+G40+G41</f>
        <v>235000000</v>
      </c>
      <c r="H36" s="24"/>
      <c r="I36" s="24"/>
      <c r="J36" s="24"/>
      <c r="K36" s="27"/>
      <c r="L36" s="27"/>
      <c r="M36" s="27"/>
      <c r="N36" s="27"/>
      <c r="O36" s="74">
        <v>2.3E-2</v>
      </c>
      <c r="P36" s="29"/>
      <c r="Q36" s="29"/>
      <c r="R36" s="24"/>
    </row>
    <row r="37" spans="1:20" s="158" customFormat="1" ht="13.5" customHeight="1">
      <c r="A37" s="260" t="s">
        <v>201</v>
      </c>
      <c r="B37" s="261">
        <v>42116</v>
      </c>
      <c r="C37" s="261">
        <v>45769</v>
      </c>
      <c r="D37" s="262"/>
      <c r="E37" s="263">
        <v>50000000</v>
      </c>
      <c r="F37" s="285">
        <v>122100000</v>
      </c>
      <c r="G37" s="263">
        <v>50000000</v>
      </c>
      <c r="H37" s="263">
        <v>51211735</v>
      </c>
      <c r="I37" s="263">
        <v>0</v>
      </c>
      <c r="J37" s="264">
        <v>1211735</v>
      </c>
      <c r="K37" s="264">
        <v>100.73</v>
      </c>
      <c r="L37" s="264">
        <v>100.45</v>
      </c>
      <c r="M37" s="264">
        <v>107.65</v>
      </c>
      <c r="N37" s="264">
        <v>102.42</v>
      </c>
      <c r="O37" s="282">
        <v>2.3E-2</v>
      </c>
      <c r="P37" s="266">
        <v>2.23E-2</v>
      </c>
      <c r="Q37" s="266">
        <v>2.0400000000000001E-2</v>
      </c>
      <c r="R37" s="263">
        <v>0.01</v>
      </c>
    </row>
    <row r="38" spans="1:20" s="158" customFormat="1" ht="13.5" customHeight="1">
      <c r="A38" s="260" t="s">
        <v>213</v>
      </c>
      <c r="B38" s="261">
        <v>42277</v>
      </c>
      <c r="C38" s="261">
        <v>45769</v>
      </c>
      <c r="D38" s="262"/>
      <c r="E38" s="263">
        <v>50000000</v>
      </c>
      <c r="F38" s="285">
        <v>122858226</v>
      </c>
      <c r="G38" s="263">
        <v>0</v>
      </c>
      <c r="H38" s="165" t="s">
        <v>82</v>
      </c>
      <c r="I38" s="165" t="s">
        <v>82</v>
      </c>
      <c r="J38" s="165" t="s">
        <v>82</v>
      </c>
      <c r="K38" s="264">
        <v>96.47</v>
      </c>
      <c r="L38" s="165" t="s">
        <v>82</v>
      </c>
      <c r="M38" s="165" t="s">
        <v>82</v>
      </c>
      <c r="N38" s="165" t="s">
        <v>82</v>
      </c>
      <c r="O38" s="282">
        <v>2.3E-2</v>
      </c>
      <c r="P38" s="266">
        <v>2.7400000000000001E-2</v>
      </c>
      <c r="Q38" s="165" t="s">
        <v>82</v>
      </c>
      <c r="R38" s="263">
        <v>0.01</v>
      </c>
    </row>
    <row r="39" spans="1:20" s="158" customFormat="1" ht="12" customHeight="1">
      <c r="A39" s="260" t="s">
        <v>203</v>
      </c>
      <c r="B39" s="261">
        <v>42298</v>
      </c>
      <c r="C39" s="261">
        <v>45769</v>
      </c>
      <c r="D39" s="262"/>
      <c r="E39" s="263">
        <v>65000000</v>
      </c>
      <c r="F39" s="285">
        <v>123108226</v>
      </c>
      <c r="G39" s="263">
        <v>50000000</v>
      </c>
      <c r="H39" s="264">
        <v>49850613.170000002</v>
      </c>
      <c r="I39" s="264">
        <v>719386.84</v>
      </c>
      <c r="J39" s="264">
        <v>0</v>
      </c>
      <c r="K39" s="264">
        <v>97.07</v>
      </c>
      <c r="L39" s="264">
        <v>97.82</v>
      </c>
      <c r="M39" s="264">
        <v>99.28</v>
      </c>
      <c r="N39" s="264">
        <v>98.56</v>
      </c>
      <c r="O39" s="282">
        <v>2.3E-2</v>
      </c>
      <c r="P39" s="266">
        <v>2.6700000000000002E-2</v>
      </c>
      <c r="Q39" s="266">
        <v>2.4799999999999999E-2</v>
      </c>
      <c r="R39" s="263">
        <v>0.01</v>
      </c>
    </row>
    <row r="40" spans="1:20" s="158" customFormat="1" ht="12" customHeight="1">
      <c r="A40" s="260" t="s">
        <v>204</v>
      </c>
      <c r="B40" s="261">
        <v>42326</v>
      </c>
      <c r="C40" s="261">
        <v>45769</v>
      </c>
      <c r="D40" s="262"/>
      <c r="E40" s="263">
        <v>70000000</v>
      </c>
      <c r="F40" s="285">
        <v>109600000</v>
      </c>
      <c r="G40" s="263">
        <v>70000000</v>
      </c>
      <c r="H40" s="264">
        <v>68692500</v>
      </c>
      <c r="I40" s="264">
        <v>1426500</v>
      </c>
      <c r="J40" s="264">
        <v>0</v>
      </c>
      <c r="K40" s="264">
        <v>97.54</v>
      </c>
      <c r="L40" s="264">
        <v>97.51</v>
      </c>
      <c r="M40" s="264">
        <v>98.49</v>
      </c>
      <c r="N40" s="264">
        <v>97.96</v>
      </c>
      <c r="O40" s="282">
        <v>2.3E-2</v>
      </c>
      <c r="P40" s="266">
        <v>2.6100000000000002E-2</v>
      </c>
      <c r="Q40" s="266">
        <v>2.5600000000000001E-2</v>
      </c>
      <c r="R40" s="263">
        <v>0.01</v>
      </c>
    </row>
    <row r="41" spans="1:20" s="158" customFormat="1" ht="12" customHeight="1">
      <c r="A41" s="260" t="s">
        <v>205</v>
      </c>
      <c r="B41" s="267">
        <v>42347</v>
      </c>
      <c r="C41" s="261">
        <v>45769</v>
      </c>
      <c r="D41" s="268"/>
      <c r="E41" s="270">
        <v>65000000</v>
      </c>
      <c r="F41" s="289">
        <v>105650000</v>
      </c>
      <c r="G41" s="270">
        <v>65000000</v>
      </c>
      <c r="H41" s="269">
        <v>65063370</v>
      </c>
      <c r="I41" s="269">
        <v>162050</v>
      </c>
      <c r="J41" s="269">
        <v>30420</v>
      </c>
      <c r="K41" s="269">
        <v>99</v>
      </c>
      <c r="L41" s="269">
        <v>98.76</v>
      </c>
      <c r="M41" s="269">
        <v>100.19</v>
      </c>
      <c r="N41" s="269">
        <v>99.8</v>
      </c>
      <c r="O41" s="282">
        <v>2.3E-2</v>
      </c>
      <c r="P41" s="271">
        <v>2.4299999999999999E-2</v>
      </c>
      <c r="Q41" s="271">
        <v>2.3400000000000001E-2</v>
      </c>
      <c r="R41" s="270">
        <v>0.01</v>
      </c>
    </row>
    <row r="42" spans="1:20" ht="13.7" customHeight="1">
      <c r="A42" s="61" t="s">
        <v>214</v>
      </c>
      <c r="B42" s="62"/>
      <c r="C42" s="62"/>
      <c r="D42" s="63"/>
      <c r="E42" s="45">
        <f>+E36</f>
        <v>300000000</v>
      </c>
      <c r="F42" s="45">
        <f t="shared" ref="F42:G42" si="2">+F36</f>
        <v>583316452</v>
      </c>
      <c r="G42" s="45">
        <f t="shared" si="2"/>
        <v>235000000</v>
      </c>
      <c r="H42" s="45">
        <f>SUM(H36:H41)</f>
        <v>234818218.17000002</v>
      </c>
      <c r="I42" s="45">
        <f>SUM(I36:I41)</f>
        <v>2307936.84</v>
      </c>
      <c r="J42" s="45">
        <f>SUM(J36:J41)</f>
        <v>1242155</v>
      </c>
      <c r="K42" s="80"/>
      <c r="L42" s="81"/>
      <c r="M42" s="81"/>
      <c r="N42" s="46"/>
      <c r="O42" s="62"/>
      <c r="P42" s="47"/>
      <c r="Q42" s="62"/>
      <c r="R42" s="48"/>
    </row>
    <row r="43" spans="1:20" s="158" customFormat="1" ht="18" customHeight="1">
      <c r="A43" s="548" t="s">
        <v>325</v>
      </c>
      <c r="B43" s="527"/>
      <c r="C43" s="527"/>
      <c r="D43" s="527"/>
      <c r="E43" s="527"/>
      <c r="F43" s="527"/>
      <c r="G43" s="527"/>
      <c r="H43" s="527"/>
      <c r="I43" s="527"/>
      <c r="J43" s="527"/>
      <c r="K43" s="527"/>
      <c r="L43" s="527"/>
      <c r="M43" s="527"/>
      <c r="N43" s="527"/>
      <c r="O43" s="527"/>
      <c r="P43" s="527"/>
      <c r="Q43" s="527"/>
      <c r="R43" s="527"/>
    </row>
    <row r="44" spans="1:20" s="167" customFormat="1" ht="12.75" customHeight="1">
      <c r="A44" s="524"/>
      <c r="B44" s="524"/>
      <c r="C44" s="524"/>
      <c r="D44" s="524"/>
      <c r="E44" s="524"/>
      <c r="F44" s="524"/>
      <c r="G44" s="524"/>
      <c r="H44" s="524"/>
      <c r="I44" s="524"/>
      <c r="J44" s="524"/>
      <c r="K44" s="524"/>
      <c r="L44" s="524"/>
      <c r="M44" s="524"/>
      <c r="N44" s="524"/>
      <c r="O44" s="524"/>
      <c r="P44" s="524"/>
      <c r="Q44" s="524"/>
      <c r="R44" s="524"/>
    </row>
    <row r="45" spans="1:20" s="167" customFormat="1" ht="8.25" customHeight="1">
      <c r="A45" s="524"/>
      <c r="B45" s="524"/>
      <c r="C45" s="524"/>
      <c r="D45" s="524"/>
      <c r="E45" s="524"/>
      <c r="F45" s="524"/>
      <c r="G45" s="524"/>
      <c r="H45" s="524"/>
      <c r="I45" s="524"/>
      <c r="J45" s="524"/>
      <c r="K45" s="524"/>
      <c r="L45" s="524"/>
      <c r="M45" s="524"/>
      <c r="N45" s="524"/>
      <c r="O45" s="524"/>
      <c r="P45" s="524"/>
      <c r="Q45" s="524"/>
      <c r="R45" s="524"/>
    </row>
    <row r="46" spans="1:20" s="158" customFormat="1" ht="13.5" customHeight="1">
      <c r="A46" s="524"/>
      <c r="B46" s="524"/>
      <c r="C46" s="524"/>
      <c r="D46" s="524"/>
      <c r="E46" s="524"/>
      <c r="F46" s="524"/>
      <c r="G46" s="524"/>
      <c r="H46" s="524"/>
      <c r="I46" s="524"/>
      <c r="J46" s="524"/>
      <c r="K46" s="524"/>
      <c r="L46" s="524"/>
      <c r="M46" s="524"/>
      <c r="N46" s="524"/>
      <c r="O46" s="524"/>
      <c r="P46" s="524"/>
      <c r="Q46" s="524"/>
      <c r="R46" s="524"/>
    </row>
    <row r="47" spans="1:20" s="158" customFormat="1" ht="12" customHeight="1">
      <c r="A47" s="524"/>
      <c r="B47" s="524"/>
      <c r="C47" s="524"/>
      <c r="D47" s="524"/>
      <c r="E47" s="524"/>
      <c r="F47" s="524"/>
      <c r="G47" s="524"/>
      <c r="H47" s="524"/>
      <c r="I47" s="524"/>
      <c r="J47" s="524"/>
      <c r="K47" s="524"/>
      <c r="L47" s="524"/>
      <c r="M47" s="524"/>
      <c r="N47" s="524"/>
      <c r="O47" s="524"/>
      <c r="P47" s="524"/>
      <c r="Q47" s="524"/>
      <c r="R47" s="524"/>
    </row>
    <row r="48" spans="1:20" s="158" customFormat="1" ht="12" customHeight="1">
      <c r="A48" s="541" t="s">
        <v>356</v>
      </c>
      <c r="B48" s="541"/>
      <c r="C48" s="541"/>
      <c r="D48" s="541"/>
      <c r="E48" s="541"/>
      <c r="F48" s="541"/>
      <c r="G48" s="541"/>
      <c r="H48" s="541"/>
      <c r="I48" s="541"/>
      <c r="J48" s="541"/>
      <c r="K48" s="541"/>
      <c r="L48" s="541"/>
      <c r="M48" s="541"/>
      <c r="N48" s="541"/>
      <c r="O48" s="541"/>
      <c r="P48" s="541"/>
      <c r="Q48" s="541"/>
      <c r="R48" s="541"/>
      <c r="S48" s="250"/>
      <c r="T48" s="250"/>
    </row>
    <row r="49" spans="1:20" s="158" customFormat="1" ht="11.25" customHeight="1">
      <c r="A49" s="241" t="s">
        <v>161</v>
      </c>
      <c r="B49" s="442"/>
      <c r="C49" s="242"/>
      <c r="D49" s="242"/>
      <c r="E49" s="242"/>
      <c r="F49" s="243"/>
      <c r="G49" s="244"/>
      <c r="H49" s="244"/>
      <c r="I49" s="245"/>
      <c r="J49" s="259"/>
      <c r="K49" s="242"/>
      <c r="L49" s="242"/>
      <c r="M49" s="242"/>
      <c r="N49" s="11"/>
      <c r="O49" s="11"/>
      <c r="P49" s="11"/>
      <c r="Q49" s="247"/>
      <c r="R49" s="11"/>
      <c r="S49" s="250"/>
      <c r="T49" s="250"/>
    </row>
    <row r="50" spans="1:20" s="158" customFormat="1" ht="13.5" customHeight="1">
      <c r="A50" s="168"/>
      <c r="B50" s="169" t="s">
        <v>162</v>
      </c>
      <c r="C50" s="168"/>
      <c r="D50" s="170" t="s">
        <v>1</v>
      </c>
      <c r="E50" s="171" t="s">
        <v>163</v>
      </c>
      <c r="F50" s="218"/>
      <c r="G50" s="172"/>
      <c r="H50" s="173"/>
      <c r="I50" s="173"/>
      <c r="J50" s="175"/>
      <c r="K50" s="219" t="s">
        <v>164</v>
      </c>
      <c r="L50" s="172"/>
      <c r="M50" s="172"/>
      <c r="N50" s="177"/>
      <c r="O50" s="220"/>
      <c r="P50" s="542" t="s">
        <v>323</v>
      </c>
      <c r="Q50" s="543"/>
      <c r="R50" s="168"/>
      <c r="S50" s="250"/>
      <c r="T50" s="250"/>
    </row>
    <row r="51" spans="1:20" s="158" customFormat="1" ht="24" customHeight="1">
      <c r="A51" s="180"/>
      <c r="B51" s="221"/>
      <c r="C51" s="182"/>
      <c r="D51" s="181"/>
      <c r="E51" s="222" t="s">
        <v>165</v>
      </c>
      <c r="F51" s="223" t="s">
        <v>166</v>
      </c>
      <c r="G51" s="217" t="s">
        <v>167</v>
      </c>
      <c r="H51" s="546" t="s">
        <v>168</v>
      </c>
      <c r="I51" s="184" t="s">
        <v>169</v>
      </c>
      <c r="J51" s="186" t="s">
        <v>170</v>
      </c>
      <c r="K51" s="224" t="s">
        <v>324</v>
      </c>
      <c r="L51" s="180" t="s">
        <v>171</v>
      </c>
      <c r="M51" s="224" t="s">
        <v>172</v>
      </c>
      <c r="N51" s="225" t="s">
        <v>173</v>
      </c>
      <c r="O51" s="225" t="s">
        <v>174</v>
      </c>
      <c r="P51" s="544"/>
      <c r="Q51" s="545"/>
      <c r="R51" s="225" t="s">
        <v>175</v>
      </c>
      <c r="S51" s="250"/>
      <c r="T51" s="250"/>
    </row>
    <row r="52" spans="1:20" s="158" customFormat="1" ht="12.75" customHeight="1">
      <c r="A52" s="182" t="s">
        <v>176</v>
      </c>
      <c r="B52" s="181" t="s">
        <v>177</v>
      </c>
      <c r="C52" s="182" t="s">
        <v>178</v>
      </c>
      <c r="D52" s="181" t="s">
        <v>179</v>
      </c>
      <c r="E52" s="226" t="s">
        <v>180</v>
      </c>
      <c r="F52" s="180" t="s">
        <v>181</v>
      </c>
      <c r="G52" s="197" t="s">
        <v>182</v>
      </c>
      <c r="H52" s="547"/>
      <c r="I52" s="184" t="s">
        <v>183</v>
      </c>
      <c r="J52" s="186" t="s">
        <v>183</v>
      </c>
      <c r="K52" s="192" t="s">
        <v>184</v>
      </c>
      <c r="L52" s="180" t="s">
        <v>185</v>
      </c>
      <c r="M52" s="192" t="s">
        <v>186</v>
      </c>
      <c r="N52" s="180" t="s">
        <v>187</v>
      </c>
      <c r="O52" s="227" t="s">
        <v>188</v>
      </c>
      <c r="P52" s="168" t="s">
        <v>189</v>
      </c>
      <c r="Q52" s="168" t="s">
        <v>189</v>
      </c>
      <c r="R52" s="228" t="s">
        <v>190</v>
      </c>
      <c r="S52" s="250"/>
      <c r="T52" s="250"/>
    </row>
    <row r="53" spans="1:20" s="158" customFormat="1" ht="12.75" customHeight="1">
      <c r="A53" s="182" t="s">
        <v>118</v>
      </c>
      <c r="B53" s="181" t="s">
        <v>191</v>
      </c>
      <c r="C53" s="182" t="s">
        <v>192</v>
      </c>
      <c r="D53" s="181" t="s">
        <v>193</v>
      </c>
      <c r="E53" s="229" t="s">
        <v>194</v>
      </c>
      <c r="F53" s="180" t="s">
        <v>195</v>
      </c>
      <c r="G53" s="197"/>
      <c r="H53" s="547"/>
      <c r="I53" s="184"/>
      <c r="J53" s="202"/>
      <c r="K53" s="192" t="s">
        <v>181</v>
      </c>
      <c r="L53" s="180" t="s">
        <v>196</v>
      </c>
      <c r="M53" s="192" t="s">
        <v>189</v>
      </c>
      <c r="N53" s="180" t="s">
        <v>196</v>
      </c>
      <c r="O53" s="227" t="s">
        <v>197</v>
      </c>
      <c r="P53" s="230" t="s">
        <v>184</v>
      </c>
      <c r="Q53" s="231" t="s">
        <v>182</v>
      </c>
      <c r="R53" s="232" t="s">
        <v>198</v>
      </c>
      <c r="S53" s="250"/>
      <c r="T53" s="250"/>
    </row>
    <row r="54" spans="1:20" s="158" customFormat="1" ht="12.75" customHeight="1">
      <c r="A54" s="182"/>
      <c r="B54" s="181"/>
      <c r="C54" s="182"/>
      <c r="D54" s="200"/>
      <c r="E54" s="229"/>
      <c r="F54" s="180"/>
      <c r="G54" s="197"/>
      <c r="H54" s="184"/>
      <c r="I54" s="184"/>
      <c r="J54" s="202"/>
      <c r="K54" s="192" t="s">
        <v>199</v>
      </c>
      <c r="L54" s="180" t="s">
        <v>182</v>
      </c>
      <c r="M54" s="192" t="s">
        <v>182</v>
      </c>
      <c r="N54" s="180" t="s">
        <v>182</v>
      </c>
      <c r="O54" s="227" t="s">
        <v>97</v>
      </c>
      <c r="P54" s="233" t="s">
        <v>181</v>
      </c>
      <c r="Q54" s="180"/>
      <c r="R54" s="232" t="s">
        <v>200</v>
      </c>
      <c r="S54" s="250"/>
      <c r="T54" s="250"/>
    </row>
    <row r="55" spans="1:20" s="158" customFormat="1" ht="14.25" customHeight="1">
      <c r="A55" s="182"/>
      <c r="B55" s="181"/>
      <c r="C55" s="182"/>
      <c r="D55" s="200"/>
      <c r="E55" s="229"/>
      <c r="F55" s="180"/>
      <c r="G55" s="197"/>
      <c r="H55" s="184"/>
      <c r="I55" s="209"/>
      <c r="J55" s="211"/>
      <c r="K55" s="192"/>
      <c r="L55" s="180"/>
      <c r="M55" s="192"/>
      <c r="N55" s="180"/>
      <c r="O55" s="227"/>
      <c r="P55" s="180" t="s">
        <v>199</v>
      </c>
      <c r="Q55" s="182"/>
      <c r="R55" s="208" t="s">
        <v>97</v>
      </c>
    </row>
    <row r="56" spans="1:20" ht="12.6" customHeight="1">
      <c r="A56" s="316" t="s">
        <v>86</v>
      </c>
      <c r="B56" s="83"/>
      <c r="C56" s="22">
        <v>44025</v>
      </c>
      <c r="D56" s="73">
        <v>3834</v>
      </c>
      <c r="E56" s="24">
        <f>SUM(E57:E65)</f>
        <v>295000000</v>
      </c>
      <c r="F56" s="24">
        <f>SUM(F57:F65)</f>
        <v>856940000</v>
      </c>
      <c r="G56" s="24">
        <f>SUM(G57:G65)</f>
        <v>313110000</v>
      </c>
      <c r="H56" s="84"/>
      <c r="I56" s="85"/>
      <c r="J56" s="86"/>
      <c r="K56" s="84"/>
      <c r="L56" s="84"/>
      <c r="M56" s="84"/>
      <c r="N56" s="84"/>
      <c r="O56" s="74">
        <v>0.05</v>
      </c>
      <c r="P56" s="84"/>
      <c r="Q56" s="84"/>
      <c r="R56" s="84"/>
    </row>
    <row r="57" spans="1:20" s="158" customFormat="1" ht="12" customHeight="1">
      <c r="A57" s="260" t="s">
        <v>201</v>
      </c>
      <c r="B57" s="279">
        <v>40191</v>
      </c>
      <c r="C57" s="261">
        <v>44025</v>
      </c>
      <c r="D57" s="286"/>
      <c r="E57" s="263">
        <v>30000000</v>
      </c>
      <c r="F57" s="287">
        <v>87200000</v>
      </c>
      <c r="G57" s="263">
        <v>30000000</v>
      </c>
      <c r="H57" s="275">
        <v>27111545.010000002</v>
      </c>
      <c r="I57" s="249">
        <v>2888454.99</v>
      </c>
      <c r="J57" s="263">
        <v>0</v>
      </c>
      <c r="K57" s="248">
        <v>87.9</v>
      </c>
      <c r="L57" s="264">
        <v>88.85</v>
      </c>
      <c r="M57" s="248">
        <v>95.29</v>
      </c>
      <c r="N57" s="264">
        <v>90.37</v>
      </c>
      <c r="O57" s="290">
        <v>0.05</v>
      </c>
      <c r="P57" s="266">
        <v>6.7400000000000002E-2</v>
      </c>
      <c r="Q57" s="278">
        <v>6.3700000000000007E-2</v>
      </c>
      <c r="R57" s="263">
        <v>0.39</v>
      </c>
    </row>
    <row r="58" spans="1:20" s="158" customFormat="1" ht="12.6" customHeight="1">
      <c r="A58" s="260" t="s">
        <v>202</v>
      </c>
      <c r="B58" s="279">
        <v>40233</v>
      </c>
      <c r="C58" s="261">
        <v>44025</v>
      </c>
      <c r="D58" s="286"/>
      <c r="E58" s="263">
        <v>30000000</v>
      </c>
      <c r="F58" s="287">
        <v>97850000</v>
      </c>
      <c r="G58" s="263">
        <v>30000000</v>
      </c>
      <c r="H58" s="275">
        <v>28491570</v>
      </c>
      <c r="I58" s="249">
        <v>1682430.01</v>
      </c>
      <c r="J58" s="263">
        <v>0</v>
      </c>
      <c r="K58" s="248">
        <v>93.31</v>
      </c>
      <c r="L58" s="264">
        <v>93.97</v>
      </c>
      <c r="M58" s="248">
        <v>95.16</v>
      </c>
      <c r="N58" s="264">
        <v>94.39</v>
      </c>
      <c r="O58" s="290">
        <v>0.05</v>
      </c>
      <c r="P58" s="266">
        <v>5.9700000000000003E-2</v>
      </c>
      <c r="Q58" s="278">
        <v>5.8200000000000002E-2</v>
      </c>
      <c r="R58" s="263">
        <v>0.24</v>
      </c>
    </row>
    <row r="59" spans="1:20" s="158" customFormat="1" ht="12.6" customHeight="1">
      <c r="A59" s="260" t="s">
        <v>203</v>
      </c>
      <c r="B59" s="279">
        <v>40239</v>
      </c>
      <c r="C59" s="261">
        <v>44025</v>
      </c>
      <c r="D59" s="286"/>
      <c r="E59" s="263">
        <v>30000000</v>
      </c>
      <c r="F59" s="287">
        <v>81100000</v>
      </c>
      <c r="G59" s="263">
        <v>30000000</v>
      </c>
      <c r="H59" s="275">
        <v>28497180</v>
      </c>
      <c r="I59" s="249">
        <v>1700820</v>
      </c>
      <c r="J59" s="263">
        <v>0</v>
      </c>
      <c r="K59" s="248">
        <v>93.45</v>
      </c>
      <c r="L59" s="264">
        <v>93.95</v>
      </c>
      <c r="M59" s="248">
        <v>95.17</v>
      </c>
      <c r="N59" s="264">
        <v>94.33</v>
      </c>
      <c r="O59" s="290">
        <v>0.05</v>
      </c>
      <c r="P59" s="266">
        <v>5.9499999999999997E-2</v>
      </c>
      <c r="Q59" s="278">
        <v>5.8299999999999998E-2</v>
      </c>
      <c r="R59" s="263">
        <v>0.18</v>
      </c>
    </row>
    <row r="60" spans="1:20" s="158" customFormat="1" ht="12.6" customHeight="1">
      <c r="A60" s="260" t="s">
        <v>204</v>
      </c>
      <c r="B60" s="279">
        <v>40268</v>
      </c>
      <c r="C60" s="261">
        <v>44025</v>
      </c>
      <c r="D60" s="286"/>
      <c r="E60" s="263">
        <v>30000000</v>
      </c>
      <c r="F60" s="287">
        <v>61000000</v>
      </c>
      <c r="G60" s="263">
        <v>30000000</v>
      </c>
      <c r="H60" s="275">
        <v>28118425</v>
      </c>
      <c r="I60" s="249">
        <v>2196575</v>
      </c>
      <c r="J60" s="263">
        <v>0</v>
      </c>
      <c r="K60" s="248">
        <v>92.05</v>
      </c>
      <c r="L60" s="264">
        <v>92.4</v>
      </c>
      <c r="M60" s="248">
        <v>93.9</v>
      </c>
      <c r="N60" s="264">
        <v>92.68</v>
      </c>
      <c r="O60" s="290">
        <v>0.05</v>
      </c>
      <c r="P60" s="266">
        <v>6.1499999999999999E-2</v>
      </c>
      <c r="Q60" s="278">
        <v>6.0600000000000001E-2</v>
      </c>
      <c r="R60" s="263">
        <v>0.18</v>
      </c>
    </row>
    <row r="61" spans="1:20" s="158" customFormat="1" ht="12.6" customHeight="1">
      <c r="A61" s="260" t="s">
        <v>205</v>
      </c>
      <c r="B61" s="279">
        <v>40296</v>
      </c>
      <c r="C61" s="261">
        <v>44025</v>
      </c>
      <c r="D61" s="286"/>
      <c r="E61" s="263">
        <v>30000000</v>
      </c>
      <c r="F61" s="287">
        <v>65900000</v>
      </c>
      <c r="G61" s="263">
        <v>30000000</v>
      </c>
      <c r="H61" s="275">
        <v>27594075</v>
      </c>
      <c r="I61" s="249">
        <v>2837925</v>
      </c>
      <c r="J61" s="263">
        <v>0</v>
      </c>
      <c r="K61" s="248">
        <v>89.2</v>
      </c>
      <c r="L61" s="264">
        <v>89.6</v>
      </c>
      <c r="M61" s="248">
        <v>92.19</v>
      </c>
      <c r="N61" s="264">
        <v>90.54</v>
      </c>
      <c r="O61" s="290">
        <v>0.05</v>
      </c>
      <c r="P61" s="266">
        <v>6.5799999999999997E-2</v>
      </c>
      <c r="Q61" s="278">
        <v>6.3799999999999996E-2</v>
      </c>
      <c r="R61" s="263">
        <v>0.17</v>
      </c>
    </row>
    <row r="62" spans="1:20" s="158" customFormat="1" ht="12.75" customHeight="1">
      <c r="A62" s="281" t="s">
        <v>276</v>
      </c>
      <c r="B62" s="279">
        <v>40325</v>
      </c>
      <c r="C62" s="261">
        <v>44025</v>
      </c>
      <c r="D62" s="286"/>
      <c r="E62" s="263">
        <v>30000000</v>
      </c>
      <c r="F62" s="287">
        <v>95500000</v>
      </c>
      <c r="G62" s="264">
        <v>0</v>
      </c>
      <c r="H62" s="291" t="s">
        <v>82</v>
      </c>
      <c r="I62" s="292" t="s">
        <v>82</v>
      </c>
      <c r="J62" s="264" t="s">
        <v>82</v>
      </c>
      <c r="K62" s="248">
        <v>86.28</v>
      </c>
      <c r="L62" s="165" t="s">
        <v>82</v>
      </c>
      <c r="M62" s="292" t="s">
        <v>82</v>
      </c>
      <c r="N62" s="165" t="s">
        <v>82</v>
      </c>
      <c r="O62" s="290">
        <v>0.05</v>
      </c>
      <c r="P62" s="266">
        <v>7.0400000000000004E-2</v>
      </c>
      <c r="Q62" s="278" t="s">
        <v>82</v>
      </c>
      <c r="R62" s="263">
        <v>0.18</v>
      </c>
    </row>
    <row r="63" spans="1:20" s="158" customFormat="1" ht="12.6" customHeight="1">
      <c r="A63" s="281" t="s">
        <v>208</v>
      </c>
      <c r="B63" s="279">
        <v>40359</v>
      </c>
      <c r="C63" s="261">
        <v>44025</v>
      </c>
      <c r="D63" s="286"/>
      <c r="E63" s="263">
        <v>45000000</v>
      </c>
      <c r="F63" s="287">
        <v>91100000</v>
      </c>
      <c r="G63" s="265">
        <v>45000000</v>
      </c>
      <c r="H63" s="293">
        <v>42533165.009999998</v>
      </c>
      <c r="I63" s="294">
        <v>3501834.99</v>
      </c>
      <c r="J63" s="265">
        <v>0</v>
      </c>
      <c r="K63" s="248">
        <v>91.14</v>
      </c>
      <c r="L63" s="265">
        <v>91.69</v>
      </c>
      <c r="M63" s="294">
        <v>93.56</v>
      </c>
      <c r="N63" s="265">
        <v>92.22</v>
      </c>
      <c r="O63" s="290">
        <v>0.05</v>
      </c>
      <c r="P63" s="266">
        <v>6.3E-2</v>
      </c>
      <c r="Q63" s="278">
        <v>6.1499999999999999E-2</v>
      </c>
      <c r="R63" s="263">
        <v>0.2</v>
      </c>
    </row>
    <row r="64" spans="1:20" s="158" customFormat="1" ht="12.6" customHeight="1">
      <c r="A64" s="284" t="s">
        <v>211</v>
      </c>
      <c r="B64" s="279">
        <v>40388</v>
      </c>
      <c r="C64" s="261">
        <v>44025</v>
      </c>
      <c r="D64" s="286"/>
      <c r="E64" s="263">
        <v>45000000</v>
      </c>
      <c r="F64" s="287">
        <v>114860000</v>
      </c>
      <c r="G64" s="265">
        <v>93110000</v>
      </c>
      <c r="H64" s="293">
        <v>86390328</v>
      </c>
      <c r="I64" s="294">
        <v>6924514</v>
      </c>
      <c r="J64" s="265">
        <v>0</v>
      </c>
      <c r="K64" s="248">
        <v>92.1</v>
      </c>
      <c r="L64" s="265">
        <v>91.18</v>
      </c>
      <c r="M64" s="294">
        <v>94.2</v>
      </c>
      <c r="N64" s="265">
        <v>92.56</v>
      </c>
      <c r="O64" s="290">
        <v>0.05</v>
      </c>
      <c r="P64" s="266">
        <v>6.1699999999999998E-2</v>
      </c>
      <c r="Q64" s="278">
        <v>6.0999999999999999E-2</v>
      </c>
      <c r="R64" s="263">
        <v>0.18</v>
      </c>
    </row>
    <row r="65" spans="1:18" s="158" customFormat="1" ht="12.6" customHeight="1">
      <c r="A65" s="295" t="s">
        <v>212</v>
      </c>
      <c r="B65" s="296">
        <v>40492</v>
      </c>
      <c r="C65" s="267">
        <v>44025</v>
      </c>
      <c r="D65" s="297"/>
      <c r="E65" s="270">
        <v>25000000</v>
      </c>
      <c r="F65" s="298">
        <v>162430000</v>
      </c>
      <c r="G65" s="299">
        <v>25000000</v>
      </c>
      <c r="H65" s="300">
        <v>24092814.969999999</v>
      </c>
      <c r="I65" s="301">
        <v>1317185.04</v>
      </c>
      <c r="J65" s="299">
        <v>0</v>
      </c>
      <c r="K65" s="302">
        <v>93.89</v>
      </c>
      <c r="L65" s="299">
        <v>94.53</v>
      </c>
      <c r="M65" s="301">
        <v>95.31</v>
      </c>
      <c r="N65" s="299">
        <v>94.73</v>
      </c>
      <c r="O65" s="283">
        <v>0.05</v>
      </c>
      <c r="P65" s="271">
        <v>5.9299999999999999E-2</v>
      </c>
      <c r="Q65" s="303">
        <v>5.8099999999999999E-2</v>
      </c>
      <c r="R65" s="270">
        <v>0.17</v>
      </c>
    </row>
    <row r="66" spans="1:18" ht="12.6" customHeight="1">
      <c r="A66" s="318" t="s">
        <v>87</v>
      </c>
      <c r="B66" s="88"/>
      <c r="C66" s="89">
        <v>44396</v>
      </c>
      <c r="D66" s="90">
        <v>3834</v>
      </c>
      <c r="E66" s="91">
        <f>+E67+E68+E69+E70+E71+E72+E73</f>
        <v>320000000</v>
      </c>
      <c r="F66" s="91">
        <f>+F67+F68+F69+F70+F71+F72+F73</f>
        <v>777335000</v>
      </c>
      <c r="G66" s="91">
        <f>+G67+G68+G69+G70+G71+G72+G73</f>
        <v>322900000</v>
      </c>
      <c r="H66" s="92"/>
      <c r="I66" s="93"/>
      <c r="J66" s="94"/>
      <c r="K66" s="92"/>
      <c r="L66" s="92"/>
      <c r="M66" s="92"/>
      <c r="N66" s="92"/>
      <c r="O66" s="95">
        <v>0.05</v>
      </c>
      <c r="P66" s="92"/>
      <c r="Q66" s="92"/>
      <c r="R66" s="96"/>
    </row>
    <row r="67" spans="1:18" s="158" customFormat="1" ht="12.6" customHeight="1">
      <c r="A67" s="260" t="s">
        <v>201</v>
      </c>
      <c r="B67" s="261">
        <v>40562</v>
      </c>
      <c r="C67" s="261">
        <v>44396</v>
      </c>
      <c r="D67" s="262"/>
      <c r="E67" s="263">
        <v>45000000</v>
      </c>
      <c r="F67" s="287">
        <v>154220000</v>
      </c>
      <c r="G67" s="263">
        <v>45000000</v>
      </c>
      <c r="H67" s="275">
        <v>43510425.009999998</v>
      </c>
      <c r="I67" s="249">
        <v>1489574.99</v>
      </c>
      <c r="J67" s="263">
        <v>0</v>
      </c>
      <c r="K67" s="248">
        <v>95.47</v>
      </c>
      <c r="L67" s="264">
        <v>96.52</v>
      </c>
      <c r="M67" s="248">
        <v>97.02</v>
      </c>
      <c r="N67" s="264">
        <v>96.69</v>
      </c>
      <c r="O67" s="290">
        <v>0.05</v>
      </c>
      <c r="P67" s="266">
        <v>5.6500000000000002E-2</v>
      </c>
      <c r="Q67" s="278">
        <v>5.4899999999999997E-2</v>
      </c>
      <c r="R67" s="263">
        <v>0.18</v>
      </c>
    </row>
    <row r="68" spans="1:18" s="158" customFormat="1" ht="12.6" customHeight="1">
      <c r="A68" s="260" t="s">
        <v>202</v>
      </c>
      <c r="B68" s="261">
        <v>40611</v>
      </c>
      <c r="C68" s="261">
        <v>44396</v>
      </c>
      <c r="D68" s="262"/>
      <c r="E68" s="263">
        <v>35000000</v>
      </c>
      <c r="F68" s="287">
        <v>123750000</v>
      </c>
      <c r="G68" s="263">
        <v>35000000</v>
      </c>
      <c r="H68" s="275">
        <v>34309869.979999997</v>
      </c>
      <c r="I68" s="249">
        <v>924630.02</v>
      </c>
      <c r="J68" s="263">
        <v>0</v>
      </c>
      <c r="K68" s="248">
        <v>96.13</v>
      </c>
      <c r="L68" s="264">
        <v>97.08</v>
      </c>
      <c r="M68" s="264">
        <v>97.61</v>
      </c>
      <c r="N68" s="264">
        <v>97.36</v>
      </c>
      <c r="O68" s="290">
        <v>0.05</v>
      </c>
      <c r="P68" s="266">
        <v>5.57E-2</v>
      </c>
      <c r="Q68" s="278">
        <v>5.3999999999999999E-2</v>
      </c>
      <c r="R68" s="263">
        <v>0.18</v>
      </c>
    </row>
    <row r="69" spans="1:18" s="158" customFormat="1" ht="12.6" customHeight="1">
      <c r="A69" s="260" t="s">
        <v>203</v>
      </c>
      <c r="B69" s="279">
        <v>40662</v>
      </c>
      <c r="C69" s="279">
        <v>44396</v>
      </c>
      <c r="D69" s="274"/>
      <c r="E69" s="263">
        <v>25000000</v>
      </c>
      <c r="F69" s="287">
        <v>70950000</v>
      </c>
      <c r="G69" s="263">
        <v>22900000</v>
      </c>
      <c r="H69" s="275">
        <v>22632355</v>
      </c>
      <c r="I69" s="249">
        <v>581375</v>
      </c>
      <c r="J69" s="263">
        <v>0</v>
      </c>
      <c r="K69" s="248">
        <v>96.77</v>
      </c>
      <c r="L69" s="280">
        <v>97.19</v>
      </c>
      <c r="M69" s="280">
        <v>97.8</v>
      </c>
      <c r="N69" s="264">
        <v>97.46</v>
      </c>
      <c r="O69" s="290">
        <v>0.05</v>
      </c>
      <c r="P69" s="266">
        <v>5.4899999999999997E-2</v>
      </c>
      <c r="Q69" s="278">
        <v>5.3900000000000003E-2</v>
      </c>
      <c r="R69" s="263">
        <v>0.19</v>
      </c>
    </row>
    <row r="70" spans="1:18" s="158" customFormat="1" ht="12.6" customHeight="1">
      <c r="A70" s="260" t="s">
        <v>204</v>
      </c>
      <c r="B70" s="261">
        <v>40716</v>
      </c>
      <c r="C70" s="261">
        <v>44396</v>
      </c>
      <c r="D70" s="262"/>
      <c r="E70" s="263">
        <v>50000000</v>
      </c>
      <c r="F70" s="285">
        <v>83950000</v>
      </c>
      <c r="G70" s="263">
        <v>50000000</v>
      </c>
      <c r="H70" s="263">
        <v>49698275</v>
      </c>
      <c r="I70" s="263">
        <v>1356725</v>
      </c>
      <c r="J70" s="263">
        <v>0</v>
      </c>
      <c r="K70" s="264">
        <v>96.75</v>
      </c>
      <c r="L70" s="264">
        <v>96.96</v>
      </c>
      <c r="M70" s="264">
        <v>97.82</v>
      </c>
      <c r="N70" s="264">
        <v>97.29</v>
      </c>
      <c r="O70" s="282">
        <v>0.05</v>
      </c>
      <c r="P70" s="266">
        <v>5.4899999999999997E-2</v>
      </c>
      <c r="Q70" s="266">
        <v>5.4199999999999998E-2</v>
      </c>
      <c r="R70" s="263">
        <v>0.22</v>
      </c>
    </row>
    <row r="71" spans="1:18" s="158" customFormat="1" ht="12.6" customHeight="1">
      <c r="A71" s="260" t="s">
        <v>205</v>
      </c>
      <c r="B71" s="261">
        <v>40765</v>
      </c>
      <c r="C71" s="261">
        <v>44396</v>
      </c>
      <c r="D71" s="262"/>
      <c r="E71" s="263">
        <v>50000000</v>
      </c>
      <c r="F71" s="285">
        <v>134800000</v>
      </c>
      <c r="G71" s="263">
        <v>50000000</v>
      </c>
      <c r="H71" s="263">
        <v>49195799.990000002</v>
      </c>
      <c r="I71" s="263">
        <v>954200</v>
      </c>
      <c r="J71" s="263">
        <v>0</v>
      </c>
      <c r="K71" s="264">
        <v>97.51</v>
      </c>
      <c r="L71" s="264">
        <v>97.92</v>
      </c>
      <c r="M71" s="264">
        <v>98.23</v>
      </c>
      <c r="N71" s="264">
        <v>98.09</v>
      </c>
      <c r="O71" s="282">
        <v>0.05</v>
      </c>
      <c r="P71" s="266">
        <v>5.3900000000000003E-2</v>
      </c>
      <c r="Q71" s="266">
        <v>5.3100000000000001E-2</v>
      </c>
      <c r="R71" s="263">
        <v>0.18</v>
      </c>
    </row>
    <row r="72" spans="1:18" s="158" customFormat="1" ht="12.6" customHeight="1">
      <c r="A72" s="281" t="s">
        <v>207</v>
      </c>
      <c r="B72" s="261">
        <v>40821</v>
      </c>
      <c r="C72" s="261">
        <v>44396</v>
      </c>
      <c r="D72" s="262"/>
      <c r="E72" s="263">
        <v>55000000</v>
      </c>
      <c r="F72" s="285">
        <v>105650000</v>
      </c>
      <c r="G72" s="263">
        <v>55000000</v>
      </c>
      <c r="H72" s="263">
        <v>54680400</v>
      </c>
      <c r="I72" s="263">
        <v>908100</v>
      </c>
      <c r="J72" s="263">
        <v>0</v>
      </c>
      <c r="K72" s="264">
        <v>97.66</v>
      </c>
      <c r="L72" s="264">
        <v>97.85</v>
      </c>
      <c r="M72" s="264">
        <v>99.71</v>
      </c>
      <c r="N72" s="264">
        <v>98.35</v>
      </c>
      <c r="O72" s="282">
        <v>0.05</v>
      </c>
      <c r="P72" s="266">
        <v>5.3800000000000001E-2</v>
      </c>
      <c r="Q72" s="266">
        <v>5.28E-2</v>
      </c>
      <c r="R72" s="263">
        <v>0.2</v>
      </c>
    </row>
    <row r="73" spans="1:18" s="158" customFormat="1" ht="12.6" customHeight="1">
      <c r="A73" s="281" t="s">
        <v>208</v>
      </c>
      <c r="B73" s="261">
        <v>40891</v>
      </c>
      <c r="C73" s="261">
        <v>44396</v>
      </c>
      <c r="D73" s="262"/>
      <c r="E73" s="263">
        <v>60000000</v>
      </c>
      <c r="F73" s="285">
        <v>104015000</v>
      </c>
      <c r="G73" s="263">
        <v>65000000</v>
      </c>
      <c r="H73" s="263">
        <v>65194151.009999998</v>
      </c>
      <c r="I73" s="263">
        <v>1118849</v>
      </c>
      <c r="J73" s="263">
        <v>0</v>
      </c>
      <c r="K73" s="264">
        <v>97.61</v>
      </c>
      <c r="L73" s="264">
        <v>97.61</v>
      </c>
      <c r="M73" s="264">
        <v>99.39</v>
      </c>
      <c r="N73" s="264">
        <v>98.28</v>
      </c>
      <c r="O73" s="282">
        <v>0.05</v>
      </c>
      <c r="P73" s="266">
        <v>5.3900000000000003E-2</v>
      </c>
      <c r="Q73" s="266">
        <v>5.2999999999999999E-2</v>
      </c>
      <c r="R73" s="263">
        <v>0.22</v>
      </c>
    </row>
    <row r="74" spans="1:18" ht="12.75" customHeight="1">
      <c r="A74" s="316" t="s">
        <v>88</v>
      </c>
      <c r="B74" s="97"/>
      <c r="C74" s="98">
        <v>44753</v>
      </c>
      <c r="D74" s="23">
        <v>3834</v>
      </c>
      <c r="E74" s="99">
        <f>E75+E76+E77+E78+E79+E80</f>
        <v>305000000</v>
      </c>
      <c r="F74" s="99">
        <f>F75+F76+F77+F78+F79+F80</f>
        <v>993475000</v>
      </c>
      <c r="G74" s="99">
        <f>G75+G76+G77+G78+G79+G80</f>
        <v>305000000</v>
      </c>
      <c r="H74" s="100"/>
      <c r="I74" s="85"/>
      <c r="J74" s="101"/>
      <c r="K74" s="84"/>
      <c r="L74" s="84"/>
      <c r="M74" s="84"/>
      <c r="N74" s="84"/>
      <c r="O74" s="102">
        <v>0.05</v>
      </c>
      <c r="P74" s="84"/>
      <c r="Q74" s="84"/>
      <c r="R74" s="84"/>
    </row>
    <row r="75" spans="1:18" s="158" customFormat="1" ht="12.6" customHeight="1">
      <c r="A75" s="260" t="s">
        <v>201</v>
      </c>
      <c r="B75" s="261">
        <v>40919</v>
      </c>
      <c r="C75" s="261">
        <v>44753</v>
      </c>
      <c r="D75" s="262"/>
      <c r="E75" s="263">
        <v>50000000</v>
      </c>
      <c r="F75" s="263">
        <v>136340000</v>
      </c>
      <c r="G75" s="263">
        <v>50000000</v>
      </c>
      <c r="H75" s="304">
        <v>48865160.009999998</v>
      </c>
      <c r="I75" s="304">
        <v>1134839.99</v>
      </c>
      <c r="J75" s="305">
        <v>0</v>
      </c>
      <c r="K75" s="306">
        <v>97.05</v>
      </c>
      <c r="L75" s="306">
        <v>97.45</v>
      </c>
      <c r="M75" s="306">
        <v>98.84</v>
      </c>
      <c r="N75" s="306">
        <v>97.73</v>
      </c>
      <c r="O75" s="282">
        <v>0.05</v>
      </c>
      <c r="P75" s="307">
        <v>5.4399999999999997E-2</v>
      </c>
      <c r="Q75" s="307">
        <v>5.3499999999999999E-2</v>
      </c>
      <c r="R75" s="306">
        <v>0.22</v>
      </c>
    </row>
    <row r="76" spans="1:18" s="158" customFormat="1" ht="12.6" customHeight="1">
      <c r="A76" s="260" t="s">
        <v>202</v>
      </c>
      <c r="B76" s="261">
        <v>40982</v>
      </c>
      <c r="C76" s="261">
        <v>44753</v>
      </c>
      <c r="D76" s="262"/>
      <c r="E76" s="263">
        <v>55000000</v>
      </c>
      <c r="F76" s="263">
        <v>159590000</v>
      </c>
      <c r="G76" s="263">
        <v>55000000</v>
      </c>
      <c r="H76" s="304">
        <v>55968530.009999998</v>
      </c>
      <c r="I76" s="263">
        <v>0</v>
      </c>
      <c r="J76" s="308">
        <v>495530.02</v>
      </c>
      <c r="K76" s="306">
        <v>100.27</v>
      </c>
      <c r="L76" s="306">
        <v>100.72</v>
      </c>
      <c r="M76" s="306">
        <v>101.34</v>
      </c>
      <c r="N76" s="306">
        <v>100.9</v>
      </c>
      <c r="O76" s="282">
        <v>0.05</v>
      </c>
      <c r="P76" s="307">
        <v>5.0299999999999997E-2</v>
      </c>
      <c r="Q76" s="307">
        <v>4.9500000000000002E-2</v>
      </c>
      <c r="R76" s="306">
        <v>0.15</v>
      </c>
    </row>
    <row r="77" spans="1:18" s="158" customFormat="1" ht="12.6" customHeight="1">
      <c r="A77" s="260" t="s">
        <v>203</v>
      </c>
      <c r="B77" s="261">
        <v>41108</v>
      </c>
      <c r="C77" s="261">
        <v>44753</v>
      </c>
      <c r="D77" s="262"/>
      <c r="E77" s="263">
        <v>40000000</v>
      </c>
      <c r="F77" s="263">
        <v>196350000</v>
      </c>
      <c r="G77" s="263">
        <v>40000000</v>
      </c>
      <c r="H77" s="304">
        <v>41067699.990000002</v>
      </c>
      <c r="I77" s="263">
        <v>0</v>
      </c>
      <c r="J77" s="308">
        <v>1027699.99</v>
      </c>
      <c r="K77" s="306">
        <v>101.57</v>
      </c>
      <c r="L77" s="306">
        <v>102.39</v>
      </c>
      <c r="M77" s="306">
        <v>102.77</v>
      </c>
      <c r="N77" s="306">
        <v>102.57</v>
      </c>
      <c r="O77" s="282">
        <v>0.05</v>
      </c>
      <c r="P77" s="307">
        <v>4.8599999999999997E-2</v>
      </c>
      <c r="Q77" s="307">
        <v>4.7300000000000002E-2</v>
      </c>
      <c r="R77" s="306">
        <v>0.16</v>
      </c>
    </row>
    <row r="78" spans="1:18" s="158" customFormat="1" ht="12.6" customHeight="1">
      <c r="A78" s="260" t="s">
        <v>204</v>
      </c>
      <c r="B78" s="261">
        <v>41136</v>
      </c>
      <c r="C78" s="261">
        <v>44753</v>
      </c>
      <c r="D78" s="262"/>
      <c r="E78" s="263">
        <v>50000000</v>
      </c>
      <c r="F78" s="263">
        <v>273650000</v>
      </c>
      <c r="G78" s="263">
        <v>50000000</v>
      </c>
      <c r="H78" s="304">
        <v>53974500</v>
      </c>
      <c r="I78" s="263">
        <v>0</v>
      </c>
      <c r="J78" s="308">
        <v>3734499.99</v>
      </c>
      <c r="K78" s="306">
        <v>106.17</v>
      </c>
      <c r="L78" s="306">
        <v>107.19</v>
      </c>
      <c r="M78" s="306">
        <v>107.69</v>
      </c>
      <c r="N78" s="306">
        <v>107.47</v>
      </c>
      <c r="O78" s="282">
        <v>0.05</v>
      </c>
      <c r="P78" s="307">
        <v>4.2700000000000002E-2</v>
      </c>
      <c r="Q78" s="307">
        <v>4.1200000000000001E-2</v>
      </c>
      <c r="R78" s="306">
        <v>0.08</v>
      </c>
    </row>
    <row r="79" spans="1:18" s="158" customFormat="1" ht="12.6" customHeight="1">
      <c r="A79" s="260" t="s">
        <v>205</v>
      </c>
      <c r="B79" s="261">
        <v>41178</v>
      </c>
      <c r="C79" s="261">
        <v>44753</v>
      </c>
      <c r="D79" s="262"/>
      <c r="E79" s="263">
        <v>55000000</v>
      </c>
      <c r="F79" s="263">
        <v>153195000</v>
      </c>
      <c r="G79" s="263">
        <v>55000000</v>
      </c>
      <c r="H79" s="304">
        <v>62457425.030000001</v>
      </c>
      <c r="I79" s="263">
        <v>0</v>
      </c>
      <c r="J79" s="308">
        <v>6879925.0199999996</v>
      </c>
      <c r="K79" s="306">
        <v>111.82</v>
      </c>
      <c r="L79" s="306">
        <v>112.25</v>
      </c>
      <c r="M79" s="306">
        <v>114.21</v>
      </c>
      <c r="N79" s="306">
        <v>112.51</v>
      </c>
      <c r="O79" s="282">
        <v>0.05</v>
      </c>
      <c r="P79" s="307">
        <v>3.5900000000000001E-2</v>
      </c>
      <c r="Q79" s="307">
        <v>3.5099999999999999E-2</v>
      </c>
      <c r="R79" s="306">
        <v>0.04</v>
      </c>
    </row>
    <row r="80" spans="1:18" s="158" customFormat="1" ht="12.6" customHeight="1">
      <c r="A80" s="281" t="s">
        <v>207</v>
      </c>
      <c r="B80" s="261">
        <v>41241</v>
      </c>
      <c r="C80" s="261">
        <v>44753</v>
      </c>
      <c r="D80" s="268"/>
      <c r="E80" s="263">
        <v>55000000</v>
      </c>
      <c r="F80" s="270">
        <v>74350000</v>
      </c>
      <c r="G80" s="263">
        <v>55000000</v>
      </c>
      <c r="H80" s="309">
        <v>63141915</v>
      </c>
      <c r="I80" s="270">
        <v>0</v>
      </c>
      <c r="J80" s="310">
        <v>7085915</v>
      </c>
      <c r="K80" s="311">
        <v>112.6</v>
      </c>
      <c r="L80" s="311">
        <v>112.18</v>
      </c>
      <c r="M80" s="311">
        <v>113.73</v>
      </c>
      <c r="N80" s="311">
        <v>112.88</v>
      </c>
      <c r="O80" s="282">
        <v>0.05</v>
      </c>
      <c r="P80" s="312">
        <v>3.4799999999999998E-2</v>
      </c>
      <c r="Q80" s="312">
        <v>3.4500000000000003E-2</v>
      </c>
      <c r="R80" s="311">
        <v>0.04</v>
      </c>
    </row>
    <row r="81" spans="1:130" ht="12.6" customHeight="1">
      <c r="A81" s="316" t="s">
        <v>89</v>
      </c>
      <c r="B81" s="97"/>
      <c r="C81" s="98">
        <v>45116</v>
      </c>
      <c r="D81" s="23">
        <v>3833</v>
      </c>
      <c r="E81" s="99">
        <f>E82+E83+E84+E85+E86+E87+E88+E89</f>
        <v>400000000</v>
      </c>
      <c r="F81" s="99">
        <f>F82+F83+F84+F85+F86+F87+F88+F89</f>
        <v>822729400</v>
      </c>
      <c r="G81" s="99">
        <f>G82+G83+G84+G85+G86+G87+G88+G89</f>
        <v>350000000</v>
      </c>
      <c r="H81" s="100"/>
      <c r="I81" s="85"/>
      <c r="J81" s="101"/>
      <c r="K81" s="105"/>
      <c r="L81" s="105"/>
      <c r="M81" s="105"/>
      <c r="N81" s="105"/>
      <c r="O81" s="102">
        <v>0.04</v>
      </c>
      <c r="P81" s="84"/>
      <c r="Q81" s="84"/>
      <c r="R81" s="105"/>
      <c r="S81" s="380"/>
      <c r="T81" s="380"/>
      <c r="U81" s="380"/>
      <c r="V81" s="380"/>
      <c r="W81" s="380"/>
      <c r="X81" s="380"/>
      <c r="Y81" s="380"/>
      <c r="Z81" s="380"/>
      <c r="AA81" s="380"/>
      <c r="AB81" s="380"/>
      <c r="AC81" s="380"/>
      <c r="AD81" s="380"/>
      <c r="AE81" s="380"/>
      <c r="AF81" s="380"/>
      <c r="AG81" s="380"/>
      <c r="AH81" s="380"/>
      <c r="AI81" s="380"/>
      <c r="AJ81" s="380"/>
      <c r="AK81" s="380"/>
      <c r="AL81" s="380"/>
      <c r="AM81" s="380"/>
      <c r="AN81" s="380"/>
      <c r="AO81" s="380"/>
      <c r="AP81" s="380"/>
      <c r="AQ81" s="380"/>
      <c r="AR81" s="380"/>
      <c r="AS81" s="380"/>
      <c r="AT81" s="380"/>
      <c r="AU81" s="380"/>
      <c r="AV81" s="380"/>
      <c r="AW81" s="380"/>
      <c r="AX81" s="380"/>
      <c r="AY81" s="380"/>
      <c r="AZ81" s="380"/>
      <c r="BA81" s="380"/>
      <c r="BB81" s="380"/>
      <c r="BC81" s="380"/>
      <c r="BD81" s="380"/>
      <c r="BE81" s="380"/>
      <c r="BF81" s="380"/>
      <c r="BG81" s="380"/>
      <c r="BH81" s="380"/>
      <c r="BI81" s="380"/>
      <c r="BJ81" s="380"/>
      <c r="BK81" s="380"/>
      <c r="BL81" s="380"/>
      <c r="BM81" s="380"/>
      <c r="BN81" s="380"/>
      <c r="BO81" s="380"/>
      <c r="BP81" s="380"/>
      <c r="BQ81" s="380"/>
      <c r="BR81" s="380"/>
      <c r="BS81" s="380"/>
      <c r="BT81" s="380"/>
      <c r="BU81" s="380"/>
      <c r="BV81" s="380"/>
      <c r="BW81" s="380"/>
      <c r="BX81" s="380"/>
      <c r="BY81" s="380"/>
      <c r="BZ81" s="380"/>
      <c r="CA81" s="380"/>
      <c r="CB81" s="380"/>
      <c r="CC81" s="380"/>
      <c r="CD81" s="380"/>
      <c r="CE81" s="380"/>
      <c r="CF81" s="380"/>
      <c r="CG81" s="380"/>
      <c r="CH81" s="380"/>
      <c r="CI81" s="380"/>
      <c r="CJ81" s="380"/>
      <c r="CK81" s="380"/>
      <c r="CL81" s="380"/>
      <c r="CM81" s="380"/>
      <c r="CN81" s="380"/>
      <c r="CO81" s="380"/>
      <c r="CP81" s="380"/>
      <c r="CQ81" s="380"/>
      <c r="CR81" s="380"/>
      <c r="CS81" s="380"/>
      <c r="CT81" s="380"/>
      <c r="CU81" s="380"/>
      <c r="CV81" s="380"/>
      <c r="CW81" s="380"/>
      <c r="CX81" s="380"/>
      <c r="CY81" s="380"/>
      <c r="CZ81" s="380"/>
      <c r="DA81" s="380"/>
      <c r="DB81" s="380"/>
      <c r="DC81" s="380"/>
      <c r="DD81" s="380"/>
      <c r="DE81" s="380"/>
      <c r="DF81" s="380"/>
      <c r="DG81" s="380"/>
      <c r="DH81" s="380"/>
      <c r="DI81" s="380"/>
      <c r="DJ81" s="380"/>
      <c r="DK81" s="380"/>
      <c r="DL81" s="380"/>
      <c r="DM81" s="380"/>
      <c r="DN81" s="380"/>
      <c r="DO81" s="380"/>
      <c r="DP81" s="380"/>
      <c r="DQ81" s="380"/>
      <c r="DR81" s="380"/>
      <c r="DS81" s="380"/>
      <c r="DT81" s="380"/>
      <c r="DU81" s="380"/>
      <c r="DV81" s="380"/>
      <c r="DW81" s="380"/>
      <c r="DX81" s="380"/>
      <c r="DY81" s="380"/>
      <c r="DZ81" s="380"/>
    </row>
    <row r="82" spans="1:130" s="158" customFormat="1" ht="12.6" customHeight="1">
      <c r="A82" s="260" t="s">
        <v>201</v>
      </c>
      <c r="B82" s="261">
        <v>41283</v>
      </c>
      <c r="C82" s="261">
        <v>45116</v>
      </c>
      <c r="D82" s="262"/>
      <c r="E82" s="263">
        <v>50000000</v>
      </c>
      <c r="F82" s="263">
        <v>177139000</v>
      </c>
      <c r="G82" s="263">
        <v>50000000</v>
      </c>
      <c r="H82" s="304">
        <v>52620402.200000003</v>
      </c>
      <c r="I82" s="263">
        <v>0</v>
      </c>
      <c r="J82" s="308">
        <v>2620402.2000000002</v>
      </c>
      <c r="K82" s="306">
        <v>104.45</v>
      </c>
      <c r="L82" s="306">
        <v>105.08</v>
      </c>
      <c r="M82" s="306">
        <v>105.71</v>
      </c>
      <c r="N82" s="306">
        <v>105.24</v>
      </c>
      <c r="O82" s="282">
        <v>0.04</v>
      </c>
      <c r="P82" s="307">
        <v>3.5200000000000002E-2</v>
      </c>
      <c r="Q82" s="307">
        <v>3.4299999999999997E-2</v>
      </c>
      <c r="R82" s="306">
        <v>0.03</v>
      </c>
      <c r="S82" s="380"/>
      <c r="T82" s="380"/>
      <c r="U82" s="380"/>
      <c r="V82" s="380"/>
      <c r="W82" s="380"/>
      <c r="X82" s="380"/>
      <c r="Y82" s="380"/>
      <c r="Z82" s="380"/>
      <c r="AA82" s="380"/>
      <c r="AB82" s="380"/>
      <c r="AC82" s="380"/>
      <c r="AD82" s="380"/>
      <c r="AE82" s="380"/>
      <c r="AF82" s="380"/>
      <c r="AG82" s="380"/>
      <c r="AH82" s="380"/>
      <c r="AI82" s="380"/>
      <c r="AJ82" s="380"/>
      <c r="AK82" s="380"/>
      <c r="AL82" s="380"/>
      <c r="AM82" s="380"/>
      <c r="AN82" s="380"/>
      <c r="AO82" s="380"/>
      <c r="AP82" s="380"/>
      <c r="AQ82" s="380"/>
      <c r="AR82" s="380"/>
      <c r="AS82" s="380"/>
      <c r="AT82" s="380"/>
      <c r="AU82" s="380"/>
      <c r="AV82" s="380"/>
      <c r="AW82" s="380"/>
      <c r="AX82" s="380"/>
      <c r="AY82" s="380"/>
      <c r="AZ82" s="380"/>
      <c r="BA82" s="380"/>
      <c r="BB82" s="380"/>
      <c r="BC82" s="380"/>
      <c r="BD82" s="380"/>
      <c r="BE82" s="380"/>
      <c r="BF82" s="380"/>
      <c r="BG82" s="380"/>
      <c r="BH82" s="380"/>
      <c r="BI82" s="380"/>
      <c r="BJ82" s="380"/>
      <c r="BK82" s="380"/>
      <c r="BL82" s="380"/>
      <c r="BM82" s="380"/>
      <c r="BN82" s="380"/>
      <c r="BO82" s="380"/>
      <c r="BP82" s="380"/>
      <c r="BQ82" s="380"/>
      <c r="BR82" s="380"/>
      <c r="BS82" s="380"/>
      <c r="BT82" s="380"/>
      <c r="BU82" s="380"/>
      <c r="BV82" s="380"/>
      <c r="BW82" s="380"/>
      <c r="BX82" s="380"/>
      <c r="BY82" s="380"/>
      <c r="BZ82" s="380"/>
      <c r="CA82" s="380"/>
      <c r="CB82" s="380"/>
      <c r="CC82" s="380"/>
      <c r="CD82" s="380"/>
      <c r="CE82" s="380"/>
      <c r="CF82" s="380"/>
      <c r="CG82" s="380"/>
      <c r="CH82" s="380"/>
      <c r="CI82" s="380"/>
      <c r="CJ82" s="380"/>
      <c r="CK82" s="380"/>
      <c r="CL82" s="380"/>
      <c r="CM82" s="380"/>
      <c r="CN82" s="380"/>
      <c r="CO82" s="380"/>
      <c r="CP82" s="380"/>
      <c r="CQ82" s="380"/>
      <c r="CR82" s="380"/>
      <c r="CS82" s="380"/>
      <c r="CT82" s="380"/>
      <c r="CU82" s="380"/>
      <c r="CV82" s="380"/>
      <c r="CW82" s="380"/>
      <c r="CX82" s="380"/>
      <c r="CY82" s="380"/>
      <c r="CZ82" s="380"/>
      <c r="DA82" s="380"/>
      <c r="DB82" s="380"/>
      <c r="DC82" s="380"/>
      <c r="DD82" s="380"/>
      <c r="DE82" s="380"/>
      <c r="DF82" s="380"/>
      <c r="DG82" s="380"/>
      <c r="DH82" s="380"/>
      <c r="DI82" s="380"/>
      <c r="DJ82" s="380"/>
      <c r="DK82" s="380"/>
      <c r="DL82" s="380"/>
      <c r="DM82" s="380"/>
      <c r="DN82" s="380"/>
      <c r="DO82" s="380"/>
      <c r="DP82" s="380"/>
      <c r="DQ82" s="380"/>
      <c r="DR82" s="380"/>
      <c r="DS82" s="380"/>
      <c r="DT82" s="380"/>
      <c r="DU82" s="380"/>
      <c r="DV82" s="380"/>
      <c r="DW82" s="380"/>
      <c r="DX82" s="380"/>
      <c r="DY82" s="380"/>
      <c r="DZ82" s="380"/>
    </row>
    <row r="83" spans="1:130" s="158" customFormat="1" ht="12.6" customHeight="1">
      <c r="A83" s="260" t="s">
        <v>202</v>
      </c>
      <c r="B83" s="261">
        <v>41311</v>
      </c>
      <c r="C83" s="261">
        <v>45116</v>
      </c>
      <c r="D83" s="262"/>
      <c r="E83" s="263">
        <v>50000000</v>
      </c>
      <c r="F83" s="263">
        <v>105660200</v>
      </c>
      <c r="G83" s="263">
        <v>50000000</v>
      </c>
      <c r="H83" s="304">
        <v>53525310</v>
      </c>
      <c r="I83" s="263">
        <v>0</v>
      </c>
      <c r="J83" s="308">
        <v>3370310</v>
      </c>
      <c r="K83" s="306">
        <v>106.03</v>
      </c>
      <c r="L83" s="306">
        <v>106.4</v>
      </c>
      <c r="M83" s="306">
        <v>107.18</v>
      </c>
      <c r="N83" s="306">
        <v>106.74</v>
      </c>
      <c r="O83" s="282">
        <v>0.04</v>
      </c>
      <c r="P83" s="307">
        <v>3.3399999999999999E-2</v>
      </c>
      <c r="Q83" s="307">
        <v>3.2599999999999997E-2</v>
      </c>
      <c r="R83" s="306">
        <v>0.01</v>
      </c>
      <c r="S83" s="380"/>
      <c r="T83" s="380"/>
      <c r="U83" s="380"/>
      <c r="V83" s="380"/>
      <c r="W83" s="380"/>
      <c r="X83" s="380"/>
      <c r="Y83" s="380"/>
      <c r="Z83" s="380"/>
      <c r="AA83" s="380"/>
      <c r="AB83" s="380"/>
      <c r="AC83" s="380"/>
      <c r="AD83" s="380"/>
      <c r="AE83" s="380"/>
      <c r="AF83" s="380"/>
      <c r="AG83" s="380"/>
      <c r="AH83" s="380"/>
      <c r="AI83" s="380"/>
      <c r="AJ83" s="380"/>
      <c r="AK83" s="380"/>
      <c r="AL83" s="380"/>
      <c r="AM83" s="380"/>
      <c r="AN83" s="380"/>
      <c r="AO83" s="380"/>
      <c r="AP83" s="380"/>
      <c r="AQ83" s="380"/>
      <c r="AR83" s="380"/>
      <c r="AS83" s="380"/>
      <c r="AT83" s="380"/>
      <c r="AU83" s="380"/>
      <c r="AV83" s="380"/>
      <c r="AW83" s="380"/>
      <c r="AX83" s="380"/>
      <c r="AY83" s="380"/>
      <c r="AZ83" s="380"/>
      <c r="BA83" s="380"/>
      <c r="BB83" s="380"/>
      <c r="BC83" s="380"/>
      <c r="BD83" s="380"/>
      <c r="BE83" s="380"/>
      <c r="BF83" s="380"/>
      <c r="BG83" s="380"/>
      <c r="BH83" s="380"/>
      <c r="BI83" s="380"/>
      <c r="BJ83" s="380"/>
      <c r="BK83" s="380"/>
      <c r="BL83" s="380"/>
      <c r="BM83" s="380"/>
      <c r="BN83" s="380"/>
      <c r="BO83" s="380"/>
      <c r="BP83" s="380"/>
      <c r="BQ83" s="380"/>
      <c r="BR83" s="380"/>
      <c r="BS83" s="380"/>
      <c r="BT83" s="380"/>
      <c r="BU83" s="380"/>
      <c r="BV83" s="380"/>
      <c r="BW83" s="380"/>
      <c r="BX83" s="380"/>
      <c r="BY83" s="380"/>
      <c r="BZ83" s="380"/>
      <c r="CA83" s="380"/>
      <c r="CB83" s="380"/>
      <c r="CC83" s="380"/>
      <c r="CD83" s="380"/>
      <c r="CE83" s="380"/>
      <c r="CF83" s="380"/>
      <c r="CG83" s="380"/>
      <c r="CH83" s="380"/>
      <c r="CI83" s="380"/>
      <c r="CJ83" s="380"/>
      <c r="CK83" s="380"/>
      <c r="CL83" s="380"/>
      <c r="CM83" s="380"/>
      <c r="CN83" s="380"/>
      <c r="CO83" s="380"/>
      <c r="CP83" s="380"/>
      <c r="CQ83" s="380"/>
      <c r="CR83" s="380"/>
      <c r="CS83" s="380"/>
      <c r="CT83" s="380"/>
      <c r="CU83" s="380"/>
      <c r="CV83" s="380"/>
      <c r="CW83" s="380"/>
      <c r="CX83" s="380"/>
      <c r="CY83" s="380"/>
      <c r="CZ83" s="380"/>
      <c r="DA83" s="380"/>
      <c r="DB83" s="380"/>
      <c r="DC83" s="380"/>
      <c r="DD83" s="380"/>
      <c r="DE83" s="380"/>
      <c r="DF83" s="380"/>
      <c r="DG83" s="380"/>
      <c r="DH83" s="380"/>
      <c r="DI83" s="380"/>
      <c r="DJ83" s="380"/>
      <c r="DK83" s="380"/>
      <c r="DL83" s="380"/>
      <c r="DM83" s="380"/>
      <c r="DN83" s="380"/>
      <c r="DO83" s="380"/>
      <c r="DP83" s="380"/>
      <c r="DQ83" s="380"/>
      <c r="DR83" s="380"/>
      <c r="DS83" s="380"/>
      <c r="DT83" s="380"/>
      <c r="DU83" s="380"/>
      <c r="DV83" s="380"/>
      <c r="DW83" s="380"/>
      <c r="DX83" s="380"/>
      <c r="DY83" s="380"/>
      <c r="DZ83" s="380"/>
    </row>
    <row r="84" spans="1:130" s="158" customFormat="1" ht="12.6" customHeight="1">
      <c r="A84" s="260" t="s">
        <v>203</v>
      </c>
      <c r="B84" s="261">
        <v>41346</v>
      </c>
      <c r="C84" s="261">
        <v>45116</v>
      </c>
      <c r="D84" s="262"/>
      <c r="E84" s="263">
        <v>50000000</v>
      </c>
      <c r="F84" s="263">
        <v>100550200</v>
      </c>
      <c r="G84" s="263">
        <v>50000000</v>
      </c>
      <c r="H84" s="304">
        <v>52065859.68</v>
      </c>
      <c r="I84" s="263">
        <v>0</v>
      </c>
      <c r="J84" s="308">
        <v>1720859.68</v>
      </c>
      <c r="K84" s="306">
        <v>102.65</v>
      </c>
      <c r="L84" s="306">
        <v>102.81</v>
      </c>
      <c r="M84" s="306">
        <v>104.3</v>
      </c>
      <c r="N84" s="306">
        <v>103.44</v>
      </c>
      <c r="O84" s="282">
        <v>0.04</v>
      </c>
      <c r="P84" s="307">
        <v>3.7199999999999997E-2</v>
      </c>
      <c r="Q84" s="307">
        <v>3.6299999999999999E-2</v>
      </c>
      <c r="R84" s="306">
        <v>0.01</v>
      </c>
      <c r="S84" s="380"/>
      <c r="T84" s="380"/>
      <c r="U84" s="380"/>
      <c r="V84" s="380"/>
      <c r="W84" s="380"/>
      <c r="X84" s="380"/>
      <c r="Y84" s="380"/>
      <c r="Z84" s="380"/>
      <c r="AA84" s="380"/>
      <c r="AB84" s="380"/>
      <c r="AC84" s="380"/>
      <c r="AD84" s="380"/>
      <c r="AE84" s="380"/>
      <c r="AF84" s="380"/>
      <c r="AG84" s="380"/>
      <c r="AH84" s="380"/>
      <c r="AI84" s="380"/>
      <c r="AJ84" s="380"/>
      <c r="AK84" s="380"/>
      <c r="AL84" s="380"/>
      <c r="AM84" s="380"/>
      <c r="AN84" s="380"/>
      <c r="AO84" s="380"/>
      <c r="AP84" s="380"/>
      <c r="AQ84" s="380"/>
      <c r="AR84" s="380"/>
      <c r="AS84" s="380"/>
      <c r="AT84" s="380"/>
      <c r="AU84" s="380"/>
      <c r="AV84" s="380"/>
      <c r="AW84" s="380"/>
      <c r="AX84" s="380"/>
      <c r="AY84" s="380"/>
      <c r="AZ84" s="380"/>
      <c r="BA84" s="380"/>
      <c r="BB84" s="380"/>
      <c r="BC84" s="380"/>
      <c r="BD84" s="380"/>
      <c r="BE84" s="380"/>
      <c r="BF84" s="380"/>
      <c r="BG84" s="380"/>
      <c r="BH84" s="380"/>
      <c r="BI84" s="380"/>
      <c r="BJ84" s="380"/>
      <c r="BK84" s="380"/>
      <c r="BL84" s="380"/>
      <c r="BM84" s="380"/>
      <c r="BN84" s="380"/>
      <c r="BO84" s="380"/>
      <c r="BP84" s="380"/>
      <c r="BQ84" s="380"/>
      <c r="BR84" s="380"/>
      <c r="BS84" s="380"/>
      <c r="BT84" s="380"/>
      <c r="BU84" s="380"/>
      <c r="BV84" s="380"/>
      <c r="BW84" s="380"/>
      <c r="BX84" s="380"/>
      <c r="BY84" s="380"/>
      <c r="BZ84" s="380"/>
      <c r="CA84" s="380"/>
      <c r="CB84" s="380"/>
      <c r="CC84" s="380"/>
      <c r="CD84" s="380"/>
      <c r="CE84" s="380"/>
      <c r="CF84" s="380"/>
      <c r="CG84" s="380"/>
      <c r="CH84" s="380"/>
      <c r="CI84" s="380"/>
      <c r="CJ84" s="380"/>
      <c r="CK84" s="380"/>
      <c r="CL84" s="380"/>
      <c r="CM84" s="380"/>
      <c r="CN84" s="380"/>
      <c r="CO84" s="380"/>
      <c r="CP84" s="380"/>
      <c r="CQ84" s="380"/>
      <c r="CR84" s="380"/>
      <c r="CS84" s="380"/>
      <c r="CT84" s="380"/>
      <c r="CU84" s="380"/>
      <c r="CV84" s="380"/>
      <c r="CW84" s="380"/>
      <c r="CX84" s="380"/>
      <c r="CY84" s="380"/>
      <c r="CZ84" s="380"/>
      <c r="DA84" s="380"/>
      <c r="DB84" s="380"/>
      <c r="DC84" s="380"/>
      <c r="DD84" s="380"/>
      <c r="DE84" s="380"/>
      <c r="DF84" s="380"/>
      <c r="DG84" s="380"/>
      <c r="DH84" s="380"/>
      <c r="DI84" s="380"/>
      <c r="DJ84" s="380"/>
      <c r="DK84" s="380"/>
      <c r="DL84" s="380"/>
      <c r="DM84" s="380"/>
      <c r="DN84" s="380"/>
      <c r="DO84" s="380"/>
      <c r="DP84" s="380"/>
      <c r="DQ84" s="380"/>
      <c r="DR84" s="380"/>
      <c r="DS84" s="380"/>
      <c r="DT84" s="380"/>
      <c r="DU84" s="380"/>
      <c r="DV84" s="380"/>
      <c r="DW84" s="380"/>
      <c r="DX84" s="380"/>
      <c r="DY84" s="380"/>
      <c r="DZ84" s="380"/>
    </row>
    <row r="85" spans="1:130" s="158" customFormat="1" ht="12.6" customHeight="1">
      <c r="A85" s="260" t="s">
        <v>204</v>
      </c>
      <c r="B85" s="261">
        <v>41423</v>
      </c>
      <c r="C85" s="261">
        <v>45116</v>
      </c>
      <c r="D85" s="262"/>
      <c r="E85" s="263">
        <v>50000000</v>
      </c>
      <c r="F85" s="263">
        <v>99840000</v>
      </c>
      <c r="G85" s="263">
        <v>50000000</v>
      </c>
      <c r="H85" s="304">
        <v>53288864</v>
      </c>
      <c r="I85" s="263">
        <v>0</v>
      </c>
      <c r="J85" s="308">
        <v>2523864</v>
      </c>
      <c r="K85" s="306">
        <v>104.17</v>
      </c>
      <c r="L85" s="306">
        <v>104.49</v>
      </c>
      <c r="M85" s="306">
        <v>106.41</v>
      </c>
      <c r="N85" s="306">
        <v>105.05</v>
      </c>
      <c r="O85" s="282">
        <v>0.04</v>
      </c>
      <c r="P85" s="307">
        <v>3.5400000000000001E-2</v>
      </c>
      <c r="Q85" s="307">
        <v>3.4299999999999997E-2</v>
      </c>
      <c r="R85" s="306">
        <v>0.02</v>
      </c>
      <c r="S85" s="380"/>
      <c r="T85" s="380"/>
      <c r="U85" s="380"/>
      <c r="V85" s="380"/>
      <c r="W85" s="380"/>
      <c r="X85" s="380"/>
      <c r="Y85" s="380"/>
      <c r="Z85" s="380"/>
      <c r="AA85" s="380"/>
      <c r="AB85" s="380"/>
      <c r="AC85" s="380"/>
      <c r="AD85" s="380"/>
      <c r="AE85" s="380"/>
      <c r="AF85" s="380"/>
      <c r="AG85" s="380"/>
      <c r="AH85" s="380"/>
      <c r="AI85" s="380"/>
      <c r="AJ85" s="380"/>
      <c r="AK85" s="380"/>
      <c r="AL85" s="380"/>
      <c r="AM85" s="380"/>
      <c r="AN85" s="380"/>
      <c r="AO85" s="380"/>
      <c r="AP85" s="380"/>
      <c r="AQ85" s="380"/>
      <c r="AR85" s="380"/>
      <c r="AS85" s="380"/>
      <c r="AT85" s="380"/>
      <c r="AU85" s="380"/>
      <c r="AV85" s="380"/>
      <c r="AW85" s="380"/>
      <c r="AX85" s="380"/>
      <c r="AY85" s="380"/>
      <c r="AZ85" s="380"/>
      <c r="BA85" s="380"/>
      <c r="BB85" s="380"/>
      <c r="BC85" s="380"/>
      <c r="BD85" s="380"/>
      <c r="BE85" s="380"/>
      <c r="BF85" s="380"/>
      <c r="BG85" s="380"/>
      <c r="BH85" s="380"/>
      <c r="BI85" s="380"/>
      <c r="BJ85" s="380"/>
      <c r="BK85" s="380"/>
      <c r="BL85" s="380"/>
      <c r="BM85" s="380"/>
      <c r="BN85" s="380"/>
      <c r="BO85" s="380"/>
      <c r="BP85" s="380"/>
      <c r="BQ85" s="380"/>
      <c r="BR85" s="380"/>
      <c r="BS85" s="380"/>
      <c r="BT85" s="380"/>
      <c r="BU85" s="380"/>
      <c r="BV85" s="380"/>
      <c r="BW85" s="380"/>
      <c r="BX85" s="380"/>
      <c r="BY85" s="380"/>
      <c r="BZ85" s="380"/>
      <c r="CA85" s="380"/>
      <c r="CB85" s="380"/>
      <c r="CC85" s="380"/>
      <c r="CD85" s="380"/>
      <c r="CE85" s="380"/>
      <c r="CF85" s="380"/>
      <c r="CG85" s="380"/>
      <c r="CH85" s="380"/>
      <c r="CI85" s="380"/>
      <c r="CJ85" s="380"/>
      <c r="CK85" s="380"/>
      <c r="CL85" s="380"/>
      <c r="CM85" s="380"/>
      <c r="CN85" s="380"/>
      <c r="CO85" s="380"/>
      <c r="CP85" s="380"/>
      <c r="CQ85" s="380"/>
      <c r="CR85" s="380"/>
      <c r="CS85" s="380"/>
      <c r="CT85" s="380"/>
      <c r="CU85" s="380"/>
      <c r="CV85" s="380"/>
      <c r="CW85" s="380"/>
      <c r="CX85" s="380"/>
      <c r="CY85" s="380"/>
      <c r="CZ85" s="380"/>
      <c r="DA85" s="380"/>
      <c r="DB85" s="380"/>
      <c r="DC85" s="380"/>
      <c r="DD85" s="380"/>
      <c r="DE85" s="380"/>
      <c r="DF85" s="380"/>
      <c r="DG85" s="380"/>
      <c r="DH85" s="380"/>
      <c r="DI85" s="380"/>
      <c r="DJ85" s="380"/>
      <c r="DK85" s="380"/>
      <c r="DL85" s="380"/>
      <c r="DM85" s="380"/>
      <c r="DN85" s="380"/>
      <c r="DO85" s="380"/>
      <c r="DP85" s="380"/>
      <c r="DQ85" s="380"/>
      <c r="DR85" s="380"/>
      <c r="DS85" s="380"/>
      <c r="DT85" s="380"/>
      <c r="DU85" s="380"/>
      <c r="DV85" s="380"/>
      <c r="DW85" s="380"/>
      <c r="DX85" s="380"/>
      <c r="DY85" s="380"/>
      <c r="DZ85" s="380"/>
    </row>
    <row r="86" spans="1:130" s="158" customFormat="1" ht="15.75" customHeight="1">
      <c r="A86" s="260" t="s">
        <v>215</v>
      </c>
      <c r="B86" s="261">
        <v>41479</v>
      </c>
      <c r="C86" s="261">
        <v>45116</v>
      </c>
      <c r="D86" s="262"/>
      <c r="E86" s="263">
        <v>50000000</v>
      </c>
      <c r="F86" s="263">
        <v>58400000</v>
      </c>
      <c r="G86" s="263">
        <v>0</v>
      </c>
      <c r="H86" s="291" t="s">
        <v>82</v>
      </c>
      <c r="I86" s="292" t="s">
        <v>82</v>
      </c>
      <c r="J86" s="166" t="s">
        <v>82</v>
      </c>
      <c r="K86" s="306">
        <v>100.22</v>
      </c>
      <c r="L86" s="165" t="s">
        <v>82</v>
      </c>
      <c r="M86" s="292" t="s">
        <v>82</v>
      </c>
      <c r="N86" s="165" t="s">
        <v>82</v>
      </c>
      <c r="O86" s="282">
        <v>0.04</v>
      </c>
      <c r="P86" s="307">
        <v>4.0099999999999997E-2</v>
      </c>
      <c r="Q86" s="278" t="s">
        <v>82</v>
      </c>
      <c r="R86" s="306">
        <v>0.02</v>
      </c>
      <c r="S86" s="380"/>
      <c r="T86" s="380"/>
      <c r="U86" s="380"/>
      <c r="V86" s="380"/>
      <c r="W86" s="380"/>
      <c r="X86" s="380"/>
      <c r="Y86" s="380"/>
      <c r="Z86" s="380"/>
      <c r="AA86" s="380"/>
      <c r="AB86" s="380"/>
      <c r="AC86" s="380"/>
      <c r="AD86" s="380"/>
      <c r="AE86" s="380"/>
      <c r="AF86" s="380"/>
      <c r="AG86" s="380"/>
      <c r="AH86" s="380"/>
      <c r="AI86" s="380"/>
      <c r="AJ86" s="380"/>
      <c r="AK86" s="380"/>
      <c r="AL86" s="380"/>
      <c r="AM86" s="380"/>
      <c r="AN86" s="380"/>
      <c r="AO86" s="380"/>
      <c r="AP86" s="380"/>
      <c r="AQ86" s="380"/>
      <c r="AR86" s="380"/>
      <c r="AS86" s="380"/>
      <c r="AT86" s="380"/>
      <c r="AU86" s="380"/>
      <c r="AV86" s="380"/>
      <c r="AW86" s="380"/>
      <c r="AX86" s="380"/>
      <c r="AY86" s="380"/>
      <c r="AZ86" s="380"/>
      <c r="BA86" s="380"/>
      <c r="BB86" s="380"/>
      <c r="BC86" s="380"/>
      <c r="BD86" s="380"/>
      <c r="BE86" s="380"/>
      <c r="BF86" s="380"/>
      <c r="BG86" s="380"/>
      <c r="BH86" s="380"/>
      <c r="BI86" s="380"/>
      <c r="BJ86" s="380"/>
      <c r="BK86" s="380"/>
      <c r="BL86" s="380"/>
      <c r="BM86" s="380"/>
      <c r="BN86" s="380"/>
      <c r="BO86" s="380"/>
      <c r="BP86" s="380"/>
      <c r="BQ86" s="380"/>
      <c r="BR86" s="380"/>
      <c r="BS86" s="380"/>
      <c r="BT86" s="380"/>
      <c r="BU86" s="380"/>
      <c r="BV86" s="380"/>
      <c r="BW86" s="380"/>
      <c r="BX86" s="380"/>
      <c r="BY86" s="380"/>
      <c r="BZ86" s="380"/>
      <c r="CA86" s="380"/>
      <c r="CB86" s="380"/>
      <c r="CC86" s="380"/>
      <c r="CD86" s="380"/>
      <c r="CE86" s="380"/>
      <c r="CF86" s="380"/>
      <c r="CG86" s="380"/>
      <c r="CH86" s="380"/>
      <c r="CI86" s="380"/>
      <c r="CJ86" s="380"/>
      <c r="CK86" s="380"/>
      <c r="CL86" s="380"/>
      <c r="CM86" s="380"/>
      <c r="CN86" s="380"/>
      <c r="CO86" s="380"/>
      <c r="CP86" s="380"/>
      <c r="CQ86" s="380"/>
      <c r="CR86" s="380"/>
      <c r="CS86" s="380"/>
      <c r="CT86" s="380"/>
      <c r="CU86" s="380"/>
      <c r="CV86" s="380"/>
      <c r="CW86" s="380"/>
      <c r="CX86" s="380"/>
      <c r="CY86" s="380"/>
      <c r="CZ86" s="380"/>
      <c r="DA86" s="380"/>
      <c r="DB86" s="380"/>
      <c r="DC86" s="380"/>
      <c r="DD86" s="380"/>
      <c r="DE86" s="380"/>
      <c r="DF86" s="380"/>
      <c r="DG86" s="380"/>
      <c r="DH86" s="380"/>
      <c r="DI86" s="380"/>
      <c r="DJ86" s="380"/>
      <c r="DK86" s="380"/>
      <c r="DL86" s="380"/>
      <c r="DM86" s="380"/>
      <c r="DN86" s="380"/>
      <c r="DO86" s="380"/>
      <c r="DP86" s="380"/>
      <c r="DQ86" s="380"/>
      <c r="DR86" s="380"/>
      <c r="DS86" s="380"/>
      <c r="DT86" s="380"/>
      <c r="DU86" s="380"/>
      <c r="DV86" s="380"/>
      <c r="DW86" s="380"/>
      <c r="DX86" s="380"/>
      <c r="DY86" s="380"/>
      <c r="DZ86" s="380"/>
    </row>
    <row r="87" spans="1:130" s="158" customFormat="1" ht="12" customHeight="1">
      <c r="A87" s="281" t="s">
        <v>207</v>
      </c>
      <c r="B87" s="261">
        <v>41556</v>
      </c>
      <c r="C87" s="261">
        <v>45116</v>
      </c>
      <c r="D87" s="262"/>
      <c r="E87" s="263">
        <v>50000000</v>
      </c>
      <c r="F87" s="263">
        <v>114350000</v>
      </c>
      <c r="G87" s="263">
        <v>50000000</v>
      </c>
      <c r="H87" s="264">
        <v>51505289.990000002</v>
      </c>
      <c r="I87" s="264">
        <v>0</v>
      </c>
      <c r="J87" s="264">
        <v>1000289.99</v>
      </c>
      <c r="K87" s="306">
        <v>101.36</v>
      </c>
      <c r="L87" s="264">
        <v>101.78</v>
      </c>
      <c r="M87" s="264">
        <v>102.44</v>
      </c>
      <c r="N87" s="264">
        <v>102</v>
      </c>
      <c r="O87" s="282">
        <v>0.04</v>
      </c>
      <c r="P87" s="307">
        <v>3.8699999999999998E-2</v>
      </c>
      <c r="Q87" s="266">
        <v>3.7900000000000003E-2</v>
      </c>
      <c r="R87" s="306">
        <v>0.03</v>
      </c>
      <c r="S87" s="380"/>
      <c r="T87" s="380"/>
      <c r="U87" s="380"/>
      <c r="V87" s="380"/>
      <c r="W87" s="380"/>
      <c r="X87" s="380"/>
      <c r="Y87" s="380"/>
      <c r="Z87" s="380"/>
      <c r="AA87" s="380"/>
      <c r="AB87" s="380"/>
      <c r="AC87" s="380"/>
      <c r="AD87" s="380"/>
      <c r="AE87" s="380"/>
      <c r="AF87" s="380"/>
      <c r="AG87" s="380"/>
      <c r="AH87" s="380"/>
      <c r="AI87" s="380"/>
      <c r="AJ87" s="380"/>
      <c r="AK87" s="380"/>
      <c r="AL87" s="380"/>
      <c r="AM87" s="380"/>
      <c r="AN87" s="380"/>
      <c r="AO87" s="380"/>
      <c r="AP87" s="380"/>
      <c r="AQ87" s="380"/>
      <c r="AR87" s="380"/>
      <c r="AS87" s="380"/>
      <c r="AT87" s="380"/>
      <c r="AU87" s="380"/>
      <c r="AV87" s="380"/>
      <c r="AW87" s="380"/>
      <c r="AX87" s="380"/>
      <c r="AY87" s="380"/>
      <c r="AZ87" s="380"/>
      <c r="BA87" s="380"/>
      <c r="BB87" s="380"/>
      <c r="BC87" s="380"/>
      <c r="BD87" s="380"/>
      <c r="BE87" s="380"/>
      <c r="BF87" s="380"/>
      <c r="BG87" s="380"/>
      <c r="BH87" s="380"/>
      <c r="BI87" s="380"/>
      <c r="BJ87" s="380"/>
      <c r="BK87" s="380"/>
      <c r="BL87" s="380"/>
      <c r="BM87" s="380"/>
      <c r="BN87" s="380"/>
      <c r="BO87" s="380"/>
      <c r="BP87" s="380"/>
      <c r="BQ87" s="380"/>
      <c r="BR87" s="380"/>
      <c r="BS87" s="380"/>
      <c r="BT87" s="380"/>
      <c r="BU87" s="380"/>
      <c r="BV87" s="380"/>
      <c r="BW87" s="380"/>
      <c r="BX87" s="380"/>
      <c r="BY87" s="380"/>
      <c r="BZ87" s="380"/>
      <c r="CA87" s="380"/>
      <c r="CB87" s="380"/>
      <c r="CC87" s="380"/>
      <c r="CD87" s="380"/>
      <c r="CE87" s="380"/>
      <c r="CF87" s="380"/>
      <c r="CG87" s="380"/>
      <c r="CH87" s="380"/>
      <c r="CI87" s="380"/>
      <c r="CJ87" s="380"/>
      <c r="CK87" s="380"/>
      <c r="CL87" s="380"/>
      <c r="CM87" s="380"/>
      <c r="CN87" s="380"/>
      <c r="CO87" s="380"/>
      <c r="CP87" s="380"/>
      <c r="CQ87" s="380"/>
      <c r="CR87" s="380"/>
      <c r="CS87" s="380"/>
      <c r="CT87" s="380"/>
      <c r="CU87" s="380"/>
      <c r="CV87" s="380"/>
      <c r="CW87" s="380"/>
      <c r="CX87" s="380"/>
      <c r="CY87" s="380"/>
      <c r="CZ87" s="380"/>
      <c r="DA87" s="380"/>
      <c r="DB87" s="380"/>
      <c r="DC87" s="380"/>
      <c r="DD87" s="380"/>
      <c r="DE87" s="380"/>
      <c r="DF87" s="380"/>
      <c r="DG87" s="380"/>
      <c r="DH87" s="380"/>
      <c r="DI87" s="380"/>
      <c r="DJ87" s="380"/>
      <c r="DK87" s="380"/>
      <c r="DL87" s="380"/>
      <c r="DM87" s="380"/>
      <c r="DN87" s="380"/>
      <c r="DO87" s="380"/>
      <c r="DP87" s="380"/>
      <c r="DQ87" s="380"/>
      <c r="DR87" s="380"/>
      <c r="DS87" s="380"/>
      <c r="DT87" s="380"/>
      <c r="DU87" s="380"/>
      <c r="DV87" s="380"/>
      <c r="DW87" s="380"/>
      <c r="DX87" s="380"/>
      <c r="DY87" s="380"/>
      <c r="DZ87" s="380"/>
    </row>
    <row r="88" spans="1:130" s="158" customFormat="1" ht="12" customHeight="1">
      <c r="A88" s="281" t="s">
        <v>208</v>
      </c>
      <c r="B88" s="261">
        <v>41598</v>
      </c>
      <c r="C88" s="261">
        <v>45116</v>
      </c>
      <c r="D88" s="262"/>
      <c r="E88" s="263">
        <v>50000000</v>
      </c>
      <c r="F88" s="263">
        <v>86400000</v>
      </c>
      <c r="G88" s="263">
        <v>50000000</v>
      </c>
      <c r="H88" s="264">
        <v>52691085</v>
      </c>
      <c r="I88" s="264">
        <v>0</v>
      </c>
      <c r="J88" s="264">
        <v>1956085</v>
      </c>
      <c r="K88" s="306">
        <v>103.47</v>
      </c>
      <c r="L88" s="264">
        <v>103.58</v>
      </c>
      <c r="M88" s="264">
        <v>104.39</v>
      </c>
      <c r="N88" s="264">
        <v>103.91</v>
      </c>
      <c r="O88" s="282">
        <v>0.04</v>
      </c>
      <c r="P88" s="307">
        <v>3.5999999999999997E-2</v>
      </c>
      <c r="Q88" s="266">
        <v>3.5499999999999997E-2</v>
      </c>
      <c r="R88" s="306">
        <v>0.02</v>
      </c>
      <c r="S88" s="380"/>
      <c r="T88" s="380"/>
      <c r="U88" s="380"/>
      <c r="V88" s="380"/>
      <c r="W88" s="380"/>
      <c r="X88" s="380"/>
      <c r="Y88" s="380"/>
      <c r="Z88" s="380"/>
      <c r="AA88" s="380"/>
      <c r="AB88" s="380"/>
      <c r="AC88" s="380"/>
      <c r="AD88" s="380"/>
      <c r="AE88" s="380"/>
      <c r="AF88" s="380"/>
      <c r="AG88" s="380"/>
      <c r="AH88" s="380"/>
      <c r="AI88" s="380"/>
      <c r="AJ88" s="380"/>
      <c r="AK88" s="380"/>
      <c r="AL88" s="380"/>
      <c r="AM88" s="380"/>
      <c r="AN88" s="380"/>
      <c r="AO88" s="380"/>
      <c r="AP88" s="380"/>
      <c r="AQ88" s="380"/>
      <c r="AR88" s="380"/>
      <c r="AS88" s="380"/>
      <c r="AT88" s="380"/>
      <c r="AU88" s="380"/>
      <c r="AV88" s="380"/>
      <c r="AW88" s="380"/>
      <c r="AX88" s="380"/>
      <c r="AY88" s="380"/>
      <c r="AZ88" s="380"/>
      <c r="BA88" s="380"/>
      <c r="BB88" s="380"/>
      <c r="BC88" s="380"/>
      <c r="BD88" s="380"/>
      <c r="BE88" s="380"/>
      <c r="BF88" s="380"/>
      <c r="BG88" s="380"/>
      <c r="BH88" s="380"/>
      <c r="BI88" s="380"/>
      <c r="BJ88" s="380"/>
      <c r="BK88" s="380"/>
      <c r="BL88" s="380"/>
      <c r="BM88" s="380"/>
      <c r="BN88" s="380"/>
      <c r="BO88" s="380"/>
      <c r="BP88" s="380"/>
      <c r="BQ88" s="380"/>
      <c r="BR88" s="380"/>
      <c r="BS88" s="380"/>
      <c r="BT88" s="380"/>
      <c r="BU88" s="380"/>
      <c r="BV88" s="380"/>
      <c r="BW88" s="380"/>
      <c r="BX88" s="380"/>
      <c r="BY88" s="380"/>
      <c r="BZ88" s="380"/>
      <c r="CA88" s="380"/>
      <c r="CB88" s="380"/>
      <c r="CC88" s="380"/>
      <c r="CD88" s="380"/>
      <c r="CE88" s="380"/>
      <c r="CF88" s="380"/>
      <c r="CG88" s="380"/>
      <c r="CH88" s="380"/>
      <c r="CI88" s="380"/>
      <c r="CJ88" s="380"/>
      <c r="CK88" s="380"/>
      <c r="CL88" s="380"/>
      <c r="CM88" s="380"/>
      <c r="CN88" s="380"/>
      <c r="CO88" s="380"/>
      <c r="CP88" s="380"/>
      <c r="CQ88" s="380"/>
      <c r="CR88" s="380"/>
      <c r="CS88" s="380"/>
      <c r="CT88" s="380"/>
      <c r="CU88" s="380"/>
      <c r="CV88" s="380"/>
      <c r="CW88" s="380"/>
      <c r="CX88" s="380"/>
      <c r="CY88" s="380"/>
      <c r="CZ88" s="380"/>
      <c r="DA88" s="380"/>
      <c r="DB88" s="380"/>
      <c r="DC88" s="380"/>
      <c r="DD88" s="380"/>
      <c r="DE88" s="380"/>
      <c r="DF88" s="380"/>
      <c r="DG88" s="380"/>
      <c r="DH88" s="380"/>
      <c r="DI88" s="380"/>
      <c r="DJ88" s="380"/>
      <c r="DK88" s="380"/>
      <c r="DL88" s="380"/>
      <c r="DM88" s="380"/>
      <c r="DN88" s="380"/>
      <c r="DO88" s="380"/>
      <c r="DP88" s="380"/>
      <c r="DQ88" s="380"/>
      <c r="DR88" s="380"/>
      <c r="DS88" s="380"/>
      <c r="DT88" s="380"/>
      <c r="DU88" s="380"/>
      <c r="DV88" s="380"/>
      <c r="DW88" s="380"/>
      <c r="DX88" s="380"/>
      <c r="DY88" s="380"/>
      <c r="DZ88" s="380"/>
    </row>
    <row r="89" spans="1:130" s="158" customFormat="1" ht="12" customHeight="1">
      <c r="A89" s="284" t="s">
        <v>211</v>
      </c>
      <c r="B89" s="261">
        <v>41626</v>
      </c>
      <c r="C89" s="261">
        <v>45116</v>
      </c>
      <c r="D89" s="262"/>
      <c r="E89" s="263">
        <v>50000000</v>
      </c>
      <c r="F89" s="263">
        <v>80390000</v>
      </c>
      <c r="G89" s="263">
        <v>50000000</v>
      </c>
      <c r="H89" s="264">
        <v>52780076</v>
      </c>
      <c r="I89" s="264">
        <v>0</v>
      </c>
      <c r="J89" s="264">
        <v>1890076</v>
      </c>
      <c r="K89" s="306">
        <v>103.5</v>
      </c>
      <c r="L89" s="264">
        <v>103.62</v>
      </c>
      <c r="M89" s="264">
        <v>104.11</v>
      </c>
      <c r="N89" s="264">
        <v>103.78</v>
      </c>
      <c r="O89" s="282">
        <v>0.04</v>
      </c>
      <c r="P89" s="307">
        <v>3.5900000000000001E-2</v>
      </c>
      <c r="Q89" s="266">
        <v>3.56E-2</v>
      </c>
      <c r="R89" s="306">
        <v>0.02</v>
      </c>
      <c r="S89" s="380"/>
      <c r="T89" s="380"/>
      <c r="U89" s="380"/>
      <c r="V89" s="380"/>
      <c r="W89" s="380"/>
      <c r="X89" s="380"/>
      <c r="Y89" s="380"/>
      <c r="Z89" s="380"/>
      <c r="AA89" s="380"/>
      <c r="AB89" s="380"/>
      <c r="AC89" s="380"/>
      <c r="AD89" s="380"/>
      <c r="AE89" s="380"/>
      <c r="AF89" s="380"/>
      <c r="AG89" s="380"/>
      <c r="AH89" s="380"/>
      <c r="AI89" s="380"/>
      <c r="AJ89" s="380"/>
      <c r="AK89" s="380"/>
      <c r="AL89" s="380"/>
      <c r="AM89" s="380"/>
      <c r="AN89" s="380"/>
      <c r="AO89" s="380"/>
      <c r="AP89" s="380"/>
      <c r="AQ89" s="380"/>
      <c r="AR89" s="380"/>
      <c r="AS89" s="380"/>
      <c r="AT89" s="380"/>
      <c r="AU89" s="380"/>
      <c r="AV89" s="380"/>
      <c r="AW89" s="380"/>
      <c r="AX89" s="380"/>
      <c r="AY89" s="380"/>
      <c r="AZ89" s="380"/>
      <c r="BA89" s="380"/>
      <c r="BB89" s="380"/>
      <c r="BC89" s="380"/>
      <c r="BD89" s="380"/>
      <c r="BE89" s="380"/>
      <c r="BF89" s="380"/>
      <c r="BG89" s="380"/>
      <c r="BH89" s="380"/>
      <c r="BI89" s="380"/>
      <c r="BJ89" s="380"/>
      <c r="BK89" s="380"/>
      <c r="BL89" s="380"/>
      <c r="BM89" s="380"/>
      <c r="BN89" s="380"/>
      <c r="BO89" s="380"/>
      <c r="BP89" s="380"/>
      <c r="BQ89" s="380"/>
      <c r="BR89" s="380"/>
      <c r="BS89" s="380"/>
      <c r="BT89" s="380"/>
      <c r="BU89" s="380"/>
      <c r="BV89" s="380"/>
      <c r="BW89" s="380"/>
      <c r="BX89" s="380"/>
      <c r="BY89" s="380"/>
      <c r="BZ89" s="380"/>
      <c r="CA89" s="380"/>
      <c r="CB89" s="380"/>
      <c r="CC89" s="380"/>
      <c r="CD89" s="380"/>
      <c r="CE89" s="380"/>
      <c r="CF89" s="380"/>
      <c r="CG89" s="380"/>
      <c r="CH89" s="380"/>
      <c r="CI89" s="380"/>
      <c r="CJ89" s="380"/>
      <c r="CK89" s="380"/>
      <c r="CL89" s="380"/>
      <c r="CM89" s="380"/>
      <c r="CN89" s="380"/>
      <c r="CO89" s="380"/>
      <c r="CP89" s="380"/>
      <c r="CQ89" s="380"/>
      <c r="CR89" s="380"/>
      <c r="CS89" s="380"/>
      <c r="CT89" s="380"/>
      <c r="CU89" s="380"/>
      <c r="CV89" s="380"/>
      <c r="CW89" s="380"/>
      <c r="CX89" s="380"/>
      <c r="CY89" s="380"/>
      <c r="CZ89" s="380"/>
      <c r="DA89" s="380"/>
      <c r="DB89" s="380"/>
      <c r="DC89" s="380"/>
      <c r="DD89" s="380"/>
      <c r="DE89" s="380"/>
      <c r="DF89" s="380"/>
      <c r="DG89" s="380"/>
      <c r="DH89" s="380"/>
      <c r="DI89" s="380"/>
      <c r="DJ89" s="380"/>
      <c r="DK89" s="380"/>
      <c r="DL89" s="380"/>
      <c r="DM89" s="380"/>
      <c r="DN89" s="380"/>
      <c r="DO89" s="380"/>
      <c r="DP89" s="380"/>
      <c r="DQ89" s="380"/>
      <c r="DR89" s="380"/>
      <c r="DS89" s="380"/>
      <c r="DT89" s="380"/>
      <c r="DU89" s="380"/>
      <c r="DV89" s="380"/>
      <c r="DW89" s="380"/>
      <c r="DX89" s="380"/>
      <c r="DY89" s="380"/>
      <c r="DZ89" s="380"/>
    </row>
    <row r="90" spans="1:130" ht="15.75" customHeight="1">
      <c r="A90" s="316" t="s">
        <v>90</v>
      </c>
      <c r="B90" s="22"/>
      <c r="C90" s="22">
        <v>45488</v>
      </c>
      <c r="D90" s="73">
        <v>3834</v>
      </c>
      <c r="E90" s="24">
        <f>E91+E92+E93+E96+E94+E95+E97</f>
        <v>380000000</v>
      </c>
      <c r="F90" s="24">
        <f>F91+F92+F93+F96+F94+F95+F97</f>
        <v>902040000</v>
      </c>
      <c r="G90" s="24">
        <f>G91+G92+G93+G96+G94+G95+G97</f>
        <v>380000000</v>
      </c>
      <c r="H90" s="27"/>
      <c r="I90" s="27"/>
      <c r="J90" s="27"/>
      <c r="K90" s="105"/>
      <c r="L90" s="106"/>
      <c r="M90" s="106"/>
      <c r="N90" s="106"/>
      <c r="O90" s="102">
        <v>0.04</v>
      </c>
      <c r="P90" s="107"/>
      <c r="Q90" s="29"/>
      <c r="R90" s="105"/>
      <c r="S90" s="380"/>
      <c r="T90" s="380"/>
      <c r="U90" s="380"/>
      <c r="V90" s="380"/>
      <c r="W90" s="380"/>
      <c r="X90" s="380"/>
      <c r="Y90" s="380"/>
      <c r="Z90" s="380"/>
      <c r="AA90" s="380"/>
      <c r="AB90" s="380"/>
      <c r="AC90" s="380"/>
      <c r="AD90" s="380"/>
      <c r="AE90" s="380"/>
      <c r="AF90" s="380"/>
      <c r="AG90" s="380"/>
      <c r="AH90" s="380"/>
      <c r="AI90" s="380"/>
      <c r="AJ90" s="380"/>
      <c r="AK90" s="380"/>
      <c r="AL90" s="380"/>
      <c r="AM90" s="380"/>
      <c r="AN90" s="380"/>
      <c r="AO90" s="380"/>
      <c r="AP90" s="380"/>
      <c r="AQ90" s="380"/>
      <c r="AR90" s="380"/>
      <c r="AS90" s="380"/>
      <c r="AT90" s="380"/>
      <c r="AU90" s="380"/>
      <c r="AV90" s="380"/>
      <c r="AW90" s="380"/>
      <c r="AX90" s="380"/>
      <c r="AY90" s="380"/>
      <c r="AZ90" s="380"/>
      <c r="BA90" s="380"/>
      <c r="BB90" s="380"/>
      <c r="BC90" s="380"/>
      <c r="BD90" s="380"/>
      <c r="BE90" s="380"/>
      <c r="BF90" s="380"/>
      <c r="BG90" s="380"/>
      <c r="BH90" s="380"/>
      <c r="BI90" s="380"/>
      <c r="BJ90" s="380"/>
      <c r="BK90" s="380"/>
      <c r="BL90" s="380"/>
      <c r="BM90" s="380"/>
      <c r="BN90" s="380"/>
      <c r="BO90" s="380"/>
      <c r="BP90" s="380"/>
      <c r="BQ90" s="380"/>
      <c r="BR90" s="380"/>
      <c r="BS90" s="380"/>
      <c r="BT90" s="380"/>
      <c r="BU90" s="380"/>
      <c r="BV90" s="380"/>
      <c r="BW90" s="380"/>
      <c r="BX90" s="380"/>
      <c r="BY90" s="380"/>
      <c r="BZ90" s="380"/>
      <c r="CA90" s="380"/>
      <c r="CB90" s="380"/>
      <c r="CC90" s="380"/>
      <c r="CD90" s="380"/>
      <c r="CE90" s="380"/>
      <c r="CF90" s="380"/>
      <c r="CG90" s="380"/>
      <c r="CH90" s="380"/>
      <c r="CI90" s="380"/>
      <c r="CJ90" s="380"/>
      <c r="CK90" s="380"/>
      <c r="CL90" s="380"/>
      <c r="CM90" s="380"/>
      <c r="CN90" s="380"/>
      <c r="CO90" s="380"/>
      <c r="CP90" s="380"/>
      <c r="CQ90" s="380"/>
      <c r="CR90" s="380"/>
      <c r="CS90" s="380"/>
      <c r="CT90" s="380"/>
      <c r="CU90" s="380"/>
      <c r="CV90" s="380"/>
      <c r="CW90" s="380"/>
      <c r="CX90" s="380"/>
      <c r="CY90" s="380"/>
      <c r="CZ90" s="380"/>
      <c r="DA90" s="380"/>
      <c r="DB90" s="380"/>
      <c r="DC90" s="380"/>
      <c r="DD90" s="380"/>
      <c r="DE90" s="380"/>
      <c r="DF90" s="380"/>
      <c r="DG90" s="380"/>
      <c r="DH90" s="380"/>
      <c r="DI90" s="380"/>
      <c r="DJ90" s="380"/>
      <c r="DK90" s="380"/>
      <c r="DL90" s="380"/>
      <c r="DM90" s="380"/>
      <c r="DN90" s="380"/>
      <c r="DO90" s="380"/>
      <c r="DP90" s="380"/>
      <c r="DQ90" s="380"/>
      <c r="DR90" s="380"/>
      <c r="DS90" s="380"/>
      <c r="DT90" s="380"/>
      <c r="DU90" s="380"/>
      <c r="DV90" s="380"/>
      <c r="DW90" s="380"/>
      <c r="DX90" s="380"/>
      <c r="DY90" s="380"/>
      <c r="DZ90" s="380"/>
    </row>
    <row r="91" spans="1:130" s="158" customFormat="1" ht="12" customHeight="1">
      <c r="A91" s="260" t="s">
        <v>201</v>
      </c>
      <c r="B91" s="261">
        <v>41654</v>
      </c>
      <c r="C91" s="261">
        <v>45488</v>
      </c>
      <c r="D91" s="262"/>
      <c r="E91" s="263">
        <v>50000000</v>
      </c>
      <c r="F91" s="263">
        <v>94720000</v>
      </c>
      <c r="G91" s="263">
        <v>50000000</v>
      </c>
      <c r="H91" s="264">
        <v>51280776</v>
      </c>
      <c r="I91" s="264">
        <v>0</v>
      </c>
      <c r="J91" s="264">
        <v>1280776</v>
      </c>
      <c r="K91" s="306">
        <v>102.03</v>
      </c>
      <c r="L91" s="264">
        <v>102.31</v>
      </c>
      <c r="M91" s="264">
        <v>103.03</v>
      </c>
      <c r="N91" s="264">
        <v>102.56</v>
      </c>
      <c r="O91" s="282">
        <v>0.04</v>
      </c>
      <c r="P91" s="307">
        <v>3.8100000000000002E-2</v>
      </c>
      <c r="Q91" s="266">
        <v>3.7400000000000003E-2</v>
      </c>
      <c r="R91" s="306">
        <v>0.02</v>
      </c>
      <c r="S91" s="380"/>
      <c r="T91" s="380"/>
      <c r="U91" s="380"/>
      <c r="V91" s="380"/>
      <c r="W91" s="380"/>
      <c r="X91" s="380"/>
      <c r="Y91" s="380"/>
      <c r="Z91" s="380"/>
      <c r="AA91" s="380"/>
      <c r="AB91" s="380"/>
      <c r="AC91" s="380"/>
      <c r="AD91" s="380"/>
      <c r="AE91" s="380"/>
      <c r="AF91" s="380"/>
      <c r="AG91" s="380"/>
      <c r="AH91" s="380"/>
      <c r="AI91" s="380"/>
      <c r="AJ91" s="380"/>
      <c r="AK91" s="380"/>
      <c r="AL91" s="380"/>
      <c r="AM91" s="380"/>
      <c r="AN91" s="380"/>
      <c r="AO91" s="380"/>
      <c r="AP91" s="380"/>
      <c r="AQ91" s="380"/>
      <c r="AR91" s="380"/>
      <c r="AS91" s="380"/>
      <c r="AT91" s="380"/>
      <c r="AU91" s="380"/>
      <c r="AV91" s="380"/>
      <c r="AW91" s="380"/>
      <c r="AX91" s="380"/>
      <c r="AY91" s="380"/>
      <c r="AZ91" s="380"/>
      <c r="BA91" s="380"/>
      <c r="BB91" s="380"/>
      <c r="BC91" s="380"/>
      <c r="BD91" s="380"/>
      <c r="BE91" s="380"/>
      <c r="BF91" s="380"/>
      <c r="BG91" s="380"/>
      <c r="BH91" s="380"/>
      <c r="BI91" s="380"/>
      <c r="BJ91" s="380"/>
      <c r="BK91" s="380"/>
      <c r="BL91" s="380"/>
      <c r="BM91" s="380"/>
      <c r="BN91" s="380"/>
      <c r="BO91" s="380"/>
      <c r="BP91" s="380"/>
      <c r="BQ91" s="380"/>
      <c r="BR91" s="380"/>
      <c r="BS91" s="380"/>
      <c r="BT91" s="380"/>
      <c r="BU91" s="380"/>
      <c r="BV91" s="380"/>
      <c r="BW91" s="380"/>
      <c r="BX91" s="380"/>
      <c r="BY91" s="380"/>
      <c r="BZ91" s="380"/>
      <c r="CA91" s="380"/>
      <c r="CB91" s="380"/>
      <c r="CC91" s="380"/>
      <c r="CD91" s="380"/>
      <c r="CE91" s="380"/>
      <c r="CF91" s="380"/>
      <c r="CG91" s="380"/>
      <c r="CH91" s="380"/>
      <c r="CI91" s="380"/>
      <c r="CJ91" s="380"/>
      <c r="CK91" s="380"/>
      <c r="CL91" s="380"/>
      <c r="CM91" s="380"/>
      <c r="CN91" s="380"/>
      <c r="CO91" s="380"/>
      <c r="CP91" s="380"/>
      <c r="CQ91" s="380"/>
      <c r="CR91" s="380"/>
      <c r="CS91" s="380"/>
      <c r="CT91" s="380"/>
      <c r="CU91" s="380"/>
      <c r="CV91" s="380"/>
      <c r="CW91" s="380"/>
      <c r="CX91" s="380"/>
      <c r="CY91" s="380"/>
      <c r="CZ91" s="380"/>
      <c r="DA91" s="380"/>
      <c r="DB91" s="380"/>
      <c r="DC91" s="380"/>
      <c r="DD91" s="380"/>
      <c r="DE91" s="380"/>
      <c r="DF91" s="380"/>
      <c r="DG91" s="380"/>
      <c r="DH91" s="380"/>
      <c r="DI91" s="380"/>
      <c r="DJ91" s="380"/>
      <c r="DK91" s="380"/>
      <c r="DL91" s="380"/>
      <c r="DM91" s="380"/>
      <c r="DN91" s="380"/>
      <c r="DO91" s="380"/>
      <c r="DP91" s="380"/>
      <c r="DQ91" s="380"/>
      <c r="DR91" s="380"/>
      <c r="DS91" s="380"/>
      <c r="DT91" s="380"/>
      <c r="DU91" s="380"/>
      <c r="DV91" s="380"/>
      <c r="DW91" s="380"/>
      <c r="DX91" s="380"/>
      <c r="DY91" s="380"/>
      <c r="DZ91" s="380"/>
    </row>
    <row r="92" spans="1:130" s="158" customFormat="1" ht="12" customHeight="1">
      <c r="A92" s="260" t="s">
        <v>202</v>
      </c>
      <c r="B92" s="261">
        <v>41710</v>
      </c>
      <c r="C92" s="261">
        <v>45488</v>
      </c>
      <c r="D92" s="262"/>
      <c r="E92" s="263">
        <v>50000000</v>
      </c>
      <c r="F92" s="263">
        <v>180170000</v>
      </c>
      <c r="G92" s="263">
        <v>50000000</v>
      </c>
      <c r="H92" s="264">
        <v>52414234.979999997</v>
      </c>
      <c r="I92" s="264">
        <v>0</v>
      </c>
      <c r="J92" s="264">
        <v>2109234.9700000002</v>
      </c>
      <c r="K92" s="306">
        <v>103.72</v>
      </c>
      <c r="L92" s="264">
        <v>104.04</v>
      </c>
      <c r="M92" s="264">
        <v>104.46</v>
      </c>
      <c r="N92" s="264">
        <v>104.22</v>
      </c>
      <c r="O92" s="282">
        <v>0.04</v>
      </c>
      <c r="P92" s="307">
        <v>3.5999999999999997E-2</v>
      </c>
      <c r="Q92" s="266">
        <v>3.5499999999999997E-2</v>
      </c>
      <c r="R92" s="306">
        <v>0.04</v>
      </c>
      <c r="S92" s="380"/>
      <c r="T92" s="380"/>
      <c r="U92" s="380"/>
      <c r="V92" s="380"/>
      <c r="W92" s="380"/>
      <c r="X92" s="380"/>
      <c r="Y92" s="380"/>
      <c r="Z92" s="380"/>
      <c r="AA92" s="380"/>
      <c r="AB92" s="380"/>
      <c r="AC92" s="380"/>
      <c r="AD92" s="380"/>
      <c r="AE92" s="380"/>
      <c r="AF92" s="380"/>
      <c r="AG92" s="380"/>
      <c r="AH92" s="380"/>
      <c r="AI92" s="380"/>
      <c r="AJ92" s="380"/>
      <c r="AK92" s="380"/>
      <c r="AL92" s="380"/>
      <c r="AM92" s="380"/>
      <c r="AN92" s="380"/>
      <c r="AO92" s="380"/>
      <c r="AP92" s="380"/>
      <c r="AQ92" s="380"/>
      <c r="AR92" s="380"/>
      <c r="AS92" s="380"/>
      <c r="AT92" s="380"/>
      <c r="AU92" s="380"/>
      <c r="AV92" s="380"/>
      <c r="AW92" s="380"/>
      <c r="AX92" s="380"/>
      <c r="AY92" s="380"/>
      <c r="AZ92" s="380"/>
      <c r="BA92" s="380"/>
      <c r="BB92" s="380"/>
      <c r="BC92" s="380"/>
      <c r="BD92" s="380"/>
      <c r="BE92" s="380"/>
      <c r="BF92" s="380"/>
      <c r="BG92" s="380"/>
      <c r="BH92" s="380"/>
      <c r="BI92" s="380"/>
      <c r="BJ92" s="380"/>
      <c r="BK92" s="380"/>
      <c r="BL92" s="380"/>
      <c r="BM92" s="380"/>
      <c r="BN92" s="380"/>
      <c r="BO92" s="380"/>
      <c r="BP92" s="380"/>
      <c r="BQ92" s="380"/>
      <c r="BR92" s="380"/>
      <c r="BS92" s="380"/>
      <c r="BT92" s="380"/>
      <c r="BU92" s="380"/>
      <c r="BV92" s="380"/>
      <c r="BW92" s="380"/>
      <c r="BX92" s="380"/>
      <c r="BY92" s="380"/>
      <c r="BZ92" s="380"/>
      <c r="CA92" s="380"/>
      <c r="CB92" s="380"/>
      <c r="CC92" s="380"/>
      <c r="CD92" s="380"/>
      <c r="CE92" s="380"/>
      <c r="CF92" s="380"/>
      <c r="CG92" s="380"/>
      <c r="CH92" s="380"/>
      <c r="CI92" s="380"/>
      <c r="CJ92" s="380"/>
      <c r="CK92" s="380"/>
      <c r="CL92" s="380"/>
      <c r="CM92" s="380"/>
      <c r="CN92" s="380"/>
      <c r="CO92" s="380"/>
      <c r="CP92" s="380"/>
      <c r="CQ92" s="380"/>
      <c r="CR92" s="380"/>
      <c r="CS92" s="380"/>
      <c r="CT92" s="380"/>
      <c r="CU92" s="380"/>
      <c r="CV92" s="380"/>
      <c r="CW92" s="380"/>
      <c r="CX92" s="380"/>
      <c r="CY92" s="380"/>
      <c r="CZ92" s="380"/>
      <c r="DA92" s="380"/>
      <c r="DB92" s="380"/>
      <c r="DC92" s="380"/>
      <c r="DD92" s="380"/>
      <c r="DE92" s="380"/>
      <c r="DF92" s="380"/>
      <c r="DG92" s="380"/>
      <c r="DH92" s="380"/>
      <c r="DI92" s="380"/>
      <c r="DJ92" s="380"/>
      <c r="DK92" s="380"/>
      <c r="DL92" s="380"/>
      <c r="DM92" s="380"/>
      <c r="DN92" s="380"/>
      <c r="DO92" s="380"/>
      <c r="DP92" s="380"/>
      <c r="DQ92" s="380"/>
      <c r="DR92" s="380"/>
      <c r="DS92" s="380"/>
      <c r="DT92" s="380"/>
      <c r="DU92" s="380"/>
      <c r="DV92" s="380"/>
      <c r="DW92" s="380"/>
      <c r="DX92" s="380"/>
      <c r="DY92" s="380"/>
      <c r="DZ92" s="380"/>
    </row>
    <row r="93" spans="1:130" s="158" customFormat="1" ht="12.75" customHeight="1">
      <c r="A93" s="260" t="s">
        <v>203</v>
      </c>
      <c r="B93" s="261">
        <v>41773</v>
      </c>
      <c r="C93" s="261">
        <v>45488</v>
      </c>
      <c r="D93" s="262"/>
      <c r="E93" s="263">
        <v>50000000</v>
      </c>
      <c r="F93" s="263">
        <v>190865000</v>
      </c>
      <c r="G93" s="263">
        <v>50000000</v>
      </c>
      <c r="H93" s="264">
        <v>54396232.530000001</v>
      </c>
      <c r="I93" s="264">
        <v>0</v>
      </c>
      <c r="J93" s="264">
        <v>3746232.5</v>
      </c>
      <c r="K93" s="306">
        <v>107.04</v>
      </c>
      <c r="L93" s="264">
        <v>107.35</v>
      </c>
      <c r="M93" s="264">
        <v>107.98</v>
      </c>
      <c r="N93" s="264">
        <v>107.49</v>
      </c>
      <c r="O93" s="282">
        <v>0.04</v>
      </c>
      <c r="P93" s="307">
        <v>3.2199999999999999E-2</v>
      </c>
      <c r="Q93" s="266">
        <v>3.1600000000000003E-2</v>
      </c>
      <c r="R93" s="306">
        <v>0.05</v>
      </c>
      <c r="S93" s="380"/>
      <c r="T93" s="380"/>
      <c r="U93" s="380"/>
      <c r="V93" s="380"/>
      <c r="W93" s="380"/>
      <c r="X93" s="380"/>
      <c r="Y93" s="380"/>
      <c r="Z93" s="380"/>
      <c r="AA93" s="380"/>
      <c r="AB93" s="380"/>
      <c r="AC93" s="380"/>
      <c r="AD93" s="380"/>
      <c r="AE93" s="380"/>
      <c r="AF93" s="380"/>
      <c r="AG93" s="380"/>
      <c r="AH93" s="380"/>
      <c r="AI93" s="380"/>
      <c r="AJ93" s="380"/>
      <c r="AK93" s="380"/>
      <c r="AL93" s="380"/>
      <c r="AM93" s="380"/>
      <c r="AN93" s="380"/>
      <c r="AO93" s="380"/>
      <c r="AP93" s="380"/>
      <c r="AQ93" s="380"/>
      <c r="AR93" s="380"/>
      <c r="AS93" s="380"/>
      <c r="AT93" s="380"/>
      <c r="AU93" s="380"/>
      <c r="AV93" s="380"/>
      <c r="AW93" s="380"/>
      <c r="AX93" s="380"/>
      <c r="AY93" s="380"/>
      <c r="AZ93" s="380"/>
      <c r="BA93" s="380"/>
      <c r="BB93" s="380"/>
      <c r="BC93" s="380"/>
      <c r="BD93" s="380"/>
      <c r="BE93" s="380"/>
      <c r="BF93" s="380"/>
      <c r="BG93" s="380"/>
      <c r="BH93" s="380"/>
      <c r="BI93" s="380"/>
      <c r="BJ93" s="380"/>
      <c r="BK93" s="380"/>
      <c r="BL93" s="380"/>
      <c r="BM93" s="380"/>
      <c r="BN93" s="380"/>
      <c r="BO93" s="380"/>
      <c r="BP93" s="380"/>
      <c r="BQ93" s="380"/>
      <c r="BR93" s="380"/>
      <c r="BS93" s="380"/>
      <c r="BT93" s="380"/>
      <c r="BU93" s="380"/>
      <c r="BV93" s="380"/>
      <c r="BW93" s="380"/>
      <c r="BX93" s="380"/>
      <c r="BY93" s="380"/>
      <c r="BZ93" s="380"/>
      <c r="CA93" s="380"/>
      <c r="CB93" s="380"/>
      <c r="CC93" s="380"/>
      <c r="CD93" s="380"/>
      <c r="CE93" s="380"/>
      <c r="CF93" s="380"/>
      <c r="CG93" s="380"/>
      <c r="CH93" s="380"/>
      <c r="CI93" s="380"/>
      <c r="CJ93" s="380"/>
      <c r="CK93" s="380"/>
      <c r="CL93" s="380"/>
      <c r="CM93" s="380"/>
      <c r="CN93" s="380"/>
      <c r="CO93" s="380"/>
      <c r="CP93" s="380"/>
      <c r="CQ93" s="380"/>
      <c r="CR93" s="380"/>
      <c r="CS93" s="380"/>
      <c r="CT93" s="380"/>
      <c r="CU93" s="380"/>
      <c r="CV93" s="380"/>
      <c r="CW93" s="380"/>
      <c r="CX93" s="380"/>
      <c r="CY93" s="380"/>
      <c r="CZ93" s="380"/>
      <c r="DA93" s="380"/>
      <c r="DB93" s="380"/>
      <c r="DC93" s="380"/>
      <c r="DD93" s="380"/>
      <c r="DE93" s="380"/>
      <c r="DF93" s="380"/>
      <c r="DG93" s="380"/>
      <c r="DH93" s="380"/>
      <c r="DI93" s="380"/>
      <c r="DJ93" s="380"/>
      <c r="DK93" s="380"/>
      <c r="DL93" s="380"/>
      <c r="DM93" s="380"/>
      <c r="DN93" s="380"/>
      <c r="DO93" s="380"/>
      <c r="DP93" s="380"/>
      <c r="DQ93" s="380"/>
      <c r="DR93" s="380"/>
      <c r="DS93" s="380"/>
      <c r="DT93" s="380"/>
      <c r="DU93" s="380"/>
      <c r="DV93" s="380"/>
      <c r="DW93" s="380"/>
      <c r="DX93" s="380"/>
      <c r="DY93" s="380"/>
      <c r="DZ93" s="380"/>
    </row>
    <row r="94" spans="1:130" s="158" customFormat="1" ht="12.75" customHeight="1">
      <c r="A94" s="260" t="s">
        <v>204</v>
      </c>
      <c r="B94" s="261">
        <v>41899</v>
      </c>
      <c r="C94" s="261">
        <v>45488</v>
      </c>
      <c r="D94" s="262"/>
      <c r="E94" s="263">
        <v>60000000</v>
      </c>
      <c r="F94" s="263">
        <v>115750000</v>
      </c>
      <c r="G94" s="263">
        <v>60000000</v>
      </c>
      <c r="H94" s="264">
        <v>65026385</v>
      </c>
      <c r="I94" s="264">
        <v>0</v>
      </c>
      <c r="J94" s="264">
        <v>4606385</v>
      </c>
      <c r="K94" s="306">
        <v>107.22</v>
      </c>
      <c r="L94" s="264">
        <v>107.35</v>
      </c>
      <c r="M94" s="264">
        <v>108.28</v>
      </c>
      <c r="N94" s="264">
        <v>107.68</v>
      </c>
      <c r="O94" s="282">
        <v>0.04</v>
      </c>
      <c r="P94" s="307">
        <v>3.1699999999999999E-2</v>
      </c>
      <c r="Q94" s="266">
        <v>3.1199999999999999E-2</v>
      </c>
      <c r="R94" s="306">
        <v>0.04</v>
      </c>
      <c r="S94" s="380"/>
      <c r="T94" s="380"/>
      <c r="U94" s="380"/>
      <c r="V94" s="380"/>
      <c r="W94" s="380"/>
      <c r="X94" s="380"/>
      <c r="Y94" s="380"/>
      <c r="Z94" s="380"/>
      <c r="AA94" s="380"/>
      <c r="AB94" s="380"/>
      <c r="AC94" s="380"/>
      <c r="AD94" s="380"/>
      <c r="AE94" s="380"/>
      <c r="AF94" s="380"/>
      <c r="AG94" s="380"/>
      <c r="AH94" s="380"/>
      <c r="AI94" s="380"/>
      <c r="AJ94" s="380"/>
      <c r="AK94" s="380"/>
      <c r="AL94" s="380"/>
      <c r="AM94" s="380"/>
      <c r="AN94" s="380"/>
      <c r="AO94" s="380"/>
      <c r="AP94" s="380"/>
      <c r="AQ94" s="380"/>
      <c r="AR94" s="380"/>
      <c r="AS94" s="380"/>
      <c r="AT94" s="380"/>
      <c r="AU94" s="380"/>
      <c r="AV94" s="380"/>
      <c r="AW94" s="380"/>
      <c r="AX94" s="380"/>
      <c r="AY94" s="380"/>
      <c r="AZ94" s="380"/>
      <c r="BA94" s="380"/>
      <c r="BB94" s="380"/>
      <c r="BC94" s="380"/>
      <c r="BD94" s="380"/>
      <c r="BE94" s="380"/>
      <c r="BF94" s="380"/>
      <c r="BG94" s="380"/>
      <c r="BH94" s="380"/>
      <c r="BI94" s="380"/>
      <c r="BJ94" s="380"/>
      <c r="BK94" s="380"/>
      <c r="BL94" s="380"/>
      <c r="BM94" s="380"/>
      <c r="BN94" s="380"/>
      <c r="BO94" s="380"/>
      <c r="BP94" s="380"/>
      <c r="BQ94" s="380"/>
      <c r="BR94" s="380"/>
      <c r="BS94" s="380"/>
      <c r="BT94" s="380"/>
      <c r="BU94" s="380"/>
      <c r="BV94" s="380"/>
      <c r="BW94" s="380"/>
      <c r="BX94" s="380"/>
      <c r="BY94" s="380"/>
      <c r="BZ94" s="380"/>
      <c r="CA94" s="380"/>
      <c r="CB94" s="380"/>
      <c r="CC94" s="380"/>
      <c r="CD94" s="380"/>
      <c r="CE94" s="380"/>
      <c r="CF94" s="380"/>
      <c r="CG94" s="380"/>
      <c r="CH94" s="380"/>
      <c r="CI94" s="380"/>
      <c r="CJ94" s="380"/>
      <c r="CK94" s="380"/>
      <c r="CL94" s="380"/>
      <c r="CM94" s="380"/>
      <c r="CN94" s="380"/>
      <c r="CO94" s="380"/>
      <c r="CP94" s="380"/>
      <c r="CQ94" s="380"/>
      <c r="CR94" s="380"/>
      <c r="CS94" s="380"/>
      <c r="CT94" s="380"/>
      <c r="CU94" s="380"/>
      <c r="CV94" s="380"/>
      <c r="CW94" s="380"/>
      <c r="CX94" s="380"/>
      <c r="CY94" s="380"/>
      <c r="CZ94" s="380"/>
      <c r="DA94" s="380"/>
      <c r="DB94" s="380"/>
      <c r="DC94" s="380"/>
      <c r="DD94" s="380"/>
      <c r="DE94" s="380"/>
      <c r="DF94" s="380"/>
      <c r="DG94" s="380"/>
      <c r="DH94" s="380"/>
      <c r="DI94" s="380"/>
      <c r="DJ94" s="380"/>
      <c r="DK94" s="380"/>
      <c r="DL94" s="380"/>
      <c r="DM94" s="380"/>
      <c r="DN94" s="380"/>
      <c r="DO94" s="380"/>
      <c r="DP94" s="380"/>
      <c r="DQ94" s="380"/>
      <c r="DR94" s="380"/>
      <c r="DS94" s="380"/>
      <c r="DT94" s="380"/>
      <c r="DU94" s="380"/>
      <c r="DV94" s="380"/>
      <c r="DW94" s="380"/>
      <c r="DX94" s="380"/>
      <c r="DY94" s="380"/>
      <c r="DZ94" s="380"/>
    </row>
    <row r="95" spans="1:130" s="158" customFormat="1" ht="12.75" customHeight="1">
      <c r="A95" s="260" t="s">
        <v>205</v>
      </c>
      <c r="B95" s="261">
        <v>41934</v>
      </c>
      <c r="C95" s="261">
        <v>45488</v>
      </c>
      <c r="D95" s="262"/>
      <c r="E95" s="263">
        <v>55000000</v>
      </c>
      <c r="F95" s="263">
        <v>78400000</v>
      </c>
      <c r="G95" s="263">
        <v>55000000</v>
      </c>
      <c r="H95" s="264">
        <v>58003640</v>
      </c>
      <c r="I95" s="264">
        <v>0</v>
      </c>
      <c r="J95" s="264">
        <v>2409640</v>
      </c>
      <c r="K95" s="306">
        <v>103.82</v>
      </c>
      <c r="L95" s="264">
        <v>103.55</v>
      </c>
      <c r="M95" s="264">
        <v>105.78</v>
      </c>
      <c r="N95" s="264">
        <v>104.38</v>
      </c>
      <c r="O95" s="282">
        <v>0.04</v>
      </c>
      <c r="P95" s="307">
        <v>3.5700000000000003E-2</v>
      </c>
      <c r="Q95" s="266">
        <v>3.5000000000000003E-2</v>
      </c>
      <c r="R95" s="306">
        <v>0.03</v>
      </c>
      <c r="S95" s="380"/>
      <c r="T95" s="380"/>
      <c r="U95" s="380"/>
      <c r="V95" s="380"/>
      <c r="W95" s="380"/>
      <c r="X95" s="380"/>
      <c r="Y95" s="380"/>
      <c r="Z95" s="380"/>
      <c r="AA95" s="380"/>
      <c r="AB95" s="380"/>
      <c r="AC95" s="380"/>
      <c r="AD95" s="380"/>
      <c r="AE95" s="380"/>
      <c r="AF95" s="380"/>
      <c r="AG95" s="380"/>
      <c r="AH95" s="380"/>
      <c r="AI95" s="380"/>
      <c r="AJ95" s="380"/>
      <c r="AK95" s="380"/>
      <c r="AL95" s="380"/>
      <c r="AM95" s="380"/>
      <c r="AN95" s="380"/>
      <c r="AO95" s="380"/>
      <c r="AP95" s="380"/>
      <c r="AQ95" s="380"/>
      <c r="AR95" s="380"/>
      <c r="AS95" s="380"/>
      <c r="AT95" s="380"/>
      <c r="AU95" s="380"/>
      <c r="AV95" s="380"/>
      <c r="AW95" s="380"/>
      <c r="AX95" s="380"/>
      <c r="AY95" s="380"/>
      <c r="AZ95" s="380"/>
      <c r="BA95" s="380"/>
      <c r="BB95" s="380"/>
      <c r="BC95" s="380"/>
      <c r="BD95" s="380"/>
      <c r="BE95" s="380"/>
      <c r="BF95" s="380"/>
      <c r="BG95" s="380"/>
      <c r="BH95" s="380"/>
      <c r="BI95" s="380"/>
      <c r="BJ95" s="380"/>
      <c r="BK95" s="380"/>
      <c r="BL95" s="380"/>
      <c r="BM95" s="380"/>
      <c r="BN95" s="380"/>
      <c r="BO95" s="380"/>
      <c r="BP95" s="380"/>
      <c r="BQ95" s="380"/>
      <c r="BR95" s="380"/>
      <c r="BS95" s="380"/>
      <c r="BT95" s="380"/>
      <c r="BU95" s="380"/>
      <c r="BV95" s="380"/>
      <c r="BW95" s="380"/>
      <c r="BX95" s="380"/>
      <c r="BY95" s="380"/>
      <c r="BZ95" s="380"/>
      <c r="CA95" s="380"/>
      <c r="CB95" s="380"/>
      <c r="CC95" s="380"/>
      <c r="CD95" s="380"/>
      <c r="CE95" s="380"/>
      <c r="CF95" s="380"/>
      <c r="CG95" s="380"/>
      <c r="CH95" s="380"/>
      <c r="CI95" s="380"/>
      <c r="CJ95" s="380"/>
      <c r="CK95" s="380"/>
      <c r="CL95" s="380"/>
      <c r="CM95" s="380"/>
      <c r="CN95" s="380"/>
      <c r="CO95" s="380"/>
      <c r="CP95" s="380"/>
      <c r="CQ95" s="380"/>
      <c r="CR95" s="380"/>
      <c r="CS95" s="380"/>
      <c r="CT95" s="380"/>
      <c r="CU95" s="380"/>
      <c r="CV95" s="380"/>
      <c r="CW95" s="380"/>
      <c r="CX95" s="380"/>
      <c r="CY95" s="380"/>
      <c r="CZ95" s="380"/>
      <c r="DA95" s="380"/>
      <c r="DB95" s="380"/>
      <c r="DC95" s="380"/>
      <c r="DD95" s="380"/>
      <c r="DE95" s="380"/>
      <c r="DF95" s="380"/>
      <c r="DG95" s="380"/>
      <c r="DH95" s="380"/>
      <c r="DI95" s="380"/>
      <c r="DJ95" s="380"/>
      <c r="DK95" s="380"/>
      <c r="DL95" s="380"/>
      <c r="DM95" s="380"/>
      <c r="DN95" s="380"/>
      <c r="DO95" s="380"/>
      <c r="DP95" s="380"/>
      <c r="DQ95" s="380"/>
      <c r="DR95" s="380"/>
      <c r="DS95" s="380"/>
      <c r="DT95" s="380"/>
      <c r="DU95" s="380"/>
      <c r="DV95" s="380"/>
      <c r="DW95" s="380"/>
      <c r="DX95" s="380"/>
      <c r="DY95" s="380"/>
      <c r="DZ95" s="380"/>
    </row>
    <row r="96" spans="1:130" s="158" customFormat="1" ht="13.5" customHeight="1">
      <c r="A96" s="281" t="s">
        <v>207</v>
      </c>
      <c r="B96" s="261">
        <v>41962</v>
      </c>
      <c r="C96" s="261">
        <v>45488</v>
      </c>
      <c r="D96" s="262"/>
      <c r="E96" s="263">
        <v>60000000</v>
      </c>
      <c r="F96" s="263">
        <v>139615000</v>
      </c>
      <c r="G96" s="263">
        <v>60000000</v>
      </c>
      <c r="H96" s="264">
        <v>62861909</v>
      </c>
      <c r="I96" s="264">
        <v>0</v>
      </c>
      <c r="J96" s="264">
        <v>2027909</v>
      </c>
      <c r="K96" s="306">
        <v>102.85</v>
      </c>
      <c r="L96" s="264">
        <v>103.1</v>
      </c>
      <c r="M96" s="264">
        <v>103.81</v>
      </c>
      <c r="N96" s="264">
        <v>103.38</v>
      </c>
      <c r="O96" s="282">
        <v>0.04</v>
      </c>
      <c r="P96" s="307">
        <v>3.6900000000000002E-2</v>
      </c>
      <c r="Q96" s="266">
        <v>3.6200000000000003E-2</v>
      </c>
      <c r="R96" s="306">
        <v>0.02</v>
      </c>
      <c r="S96" s="380"/>
      <c r="T96" s="380"/>
      <c r="U96" s="380"/>
      <c r="V96" s="380"/>
      <c r="W96" s="380"/>
      <c r="X96" s="380"/>
      <c r="Y96" s="380"/>
      <c r="Z96" s="380"/>
      <c r="AA96" s="380"/>
      <c r="AB96" s="380"/>
      <c r="AC96" s="380"/>
      <c r="AD96" s="380"/>
      <c r="AE96" s="380"/>
      <c r="AF96" s="380"/>
      <c r="AG96" s="380"/>
      <c r="AH96" s="380"/>
      <c r="AI96" s="380"/>
      <c r="AJ96" s="380"/>
      <c r="AK96" s="380"/>
      <c r="AL96" s="380"/>
      <c r="AM96" s="380"/>
      <c r="AN96" s="380"/>
      <c r="AO96" s="380"/>
      <c r="AP96" s="380"/>
      <c r="AQ96" s="380"/>
      <c r="AR96" s="380"/>
      <c r="AS96" s="380"/>
      <c r="AT96" s="380"/>
      <c r="AU96" s="380"/>
      <c r="AV96" s="380"/>
      <c r="AW96" s="380"/>
      <c r="AX96" s="380"/>
      <c r="AY96" s="380"/>
      <c r="AZ96" s="380"/>
      <c r="BA96" s="380"/>
      <c r="BB96" s="380"/>
      <c r="BC96" s="380"/>
      <c r="BD96" s="380"/>
      <c r="BE96" s="380"/>
      <c r="BF96" s="380"/>
      <c r="BG96" s="380"/>
      <c r="BH96" s="380"/>
      <c r="BI96" s="380"/>
      <c r="BJ96" s="380"/>
      <c r="BK96" s="380"/>
      <c r="BL96" s="380"/>
      <c r="BM96" s="380"/>
      <c r="BN96" s="380"/>
      <c r="BO96" s="380"/>
      <c r="BP96" s="380"/>
      <c r="BQ96" s="380"/>
      <c r="BR96" s="380"/>
      <c r="BS96" s="380"/>
      <c r="BT96" s="380"/>
      <c r="BU96" s="380"/>
      <c r="BV96" s="380"/>
      <c r="BW96" s="380"/>
      <c r="BX96" s="380"/>
      <c r="BY96" s="380"/>
      <c r="BZ96" s="380"/>
      <c r="CA96" s="380"/>
      <c r="CB96" s="380"/>
      <c r="CC96" s="380"/>
      <c r="CD96" s="380"/>
      <c r="CE96" s="380"/>
      <c r="CF96" s="380"/>
      <c r="CG96" s="380"/>
      <c r="CH96" s="380"/>
      <c r="CI96" s="380"/>
      <c r="CJ96" s="380"/>
      <c r="CK96" s="380"/>
      <c r="CL96" s="380"/>
      <c r="CM96" s="380"/>
      <c r="CN96" s="380"/>
      <c r="CO96" s="380"/>
      <c r="CP96" s="380"/>
      <c r="CQ96" s="380"/>
      <c r="CR96" s="380"/>
      <c r="CS96" s="380"/>
      <c r="CT96" s="380"/>
      <c r="CU96" s="380"/>
      <c r="CV96" s="380"/>
      <c r="CW96" s="380"/>
      <c r="CX96" s="380"/>
      <c r="CY96" s="380"/>
      <c r="CZ96" s="380"/>
      <c r="DA96" s="380"/>
      <c r="DB96" s="380"/>
      <c r="DC96" s="380"/>
      <c r="DD96" s="380"/>
      <c r="DE96" s="380"/>
      <c r="DF96" s="380"/>
      <c r="DG96" s="380"/>
      <c r="DH96" s="380"/>
      <c r="DI96" s="380"/>
      <c r="DJ96" s="380"/>
      <c r="DK96" s="380"/>
      <c r="DL96" s="380"/>
      <c r="DM96" s="380"/>
      <c r="DN96" s="380"/>
      <c r="DO96" s="380"/>
      <c r="DP96" s="380"/>
      <c r="DQ96" s="380"/>
      <c r="DR96" s="380"/>
      <c r="DS96" s="380"/>
      <c r="DT96" s="380"/>
      <c r="DU96" s="380"/>
      <c r="DV96" s="380"/>
      <c r="DW96" s="380"/>
      <c r="DX96" s="380"/>
      <c r="DY96" s="380"/>
      <c r="DZ96" s="380"/>
    </row>
    <row r="97" spans="1:130" s="158" customFormat="1" ht="14.25" customHeight="1">
      <c r="A97" s="281" t="s">
        <v>208</v>
      </c>
      <c r="B97" s="267">
        <v>41983</v>
      </c>
      <c r="C97" s="261">
        <v>45488</v>
      </c>
      <c r="D97" s="268"/>
      <c r="E97" s="270">
        <v>55000000</v>
      </c>
      <c r="F97" s="270">
        <v>102520000</v>
      </c>
      <c r="G97" s="270">
        <v>55000000</v>
      </c>
      <c r="H97" s="269">
        <v>61033950.009999998</v>
      </c>
      <c r="I97" s="269">
        <v>0</v>
      </c>
      <c r="J97" s="269">
        <v>5142950</v>
      </c>
      <c r="K97" s="311">
        <v>108.48</v>
      </c>
      <c r="L97" s="269">
        <v>109.22</v>
      </c>
      <c r="M97" s="269">
        <v>109.61</v>
      </c>
      <c r="N97" s="269">
        <v>109.35</v>
      </c>
      <c r="O97" s="282">
        <v>0.04</v>
      </c>
      <c r="P97" s="312">
        <v>0.03</v>
      </c>
      <c r="Q97" s="271">
        <v>2.9000000000000001E-2</v>
      </c>
      <c r="R97" s="311">
        <v>0.02</v>
      </c>
      <c r="S97" s="380"/>
      <c r="T97" s="380"/>
      <c r="U97" s="380"/>
      <c r="V97" s="380"/>
      <c r="W97" s="380"/>
      <c r="X97" s="380"/>
      <c r="Y97" s="380"/>
      <c r="Z97" s="380"/>
      <c r="AA97" s="380"/>
      <c r="AB97" s="380"/>
      <c r="AC97" s="380"/>
      <c r="AD97" s="380"/>
      <c r="AE97" s="380"/>
      <c r="AF97" s="380"/>
      <c r="AG97" s="380"/>
      <c r="AH97" s="380"/>
      <c r="AI97" s="380"/>
      <c r="AJ97" s="380"/>
      <c r="AK97" s="380"/>
      <c r="AL97" s="380"/>
      <c r="AM97" s="380"/>
      <c r="AN97" s="380"/>
      <c r="AO97" s="380"/>
      <c r="AP97" s="380"/>
      <c r="AQ97" s="380"/>
      <c r="AR97" s="380"/>
      <c r="AS97" s="380"/>
      <c r="AT97" s="380"/>
      <c r="AU97" s="380"/>
      <c r="AV97" s="380"/>
      <c r="AW97" s="380"/>
      <c r="AX97" s="380"/>
      <c r="AY97" s="380"/>
      <c r="AZ97" s="380"/>
      <c r="BA97" s="380"/>
      <c r="BB97" s="380"/>
      <c r="BC97" s="380"/>
      <c r="BD97" s="380"/>
      <c r="BE97" s="380"/>
      <c r="BF97" s="380"/>
      <c r="BG97" s="380"/>
      <c r="BH97" s="380"/>
      <c r="BI97" s="380"/>
      <c r="BJ97" s="380"/>
      <c r="BK97" s="380"/>
      <c r="BL97" s="380"/>
      <c r="BM97" s="380"/>
      <c r="BN97" s="380"/>
      <c r="BO97" s="380"/>
      <c r="BP97" s="380"/>
      <c r="BQ97" s="380"/>
      <c r="BR97" s="380"/>
      <c r="BS97" s="380"/>
      <c r="BT97" s="380"/>
      <c r="BU97" s="380"/>
      <c r="BV97" s="380"/>
      <c r="BW97" s="380"/>
      <c r="BX97" s="380"/>
      <c r="BY97" s="380"/>
      <c r="BZ97" s="380"/>
      <c r="CA97" s="380"/>
      <c r="CB97" s="380"/>
      <c r="CC97" s="380"/>
      <c r="CD97" s="380"/>
      <c r="CE97" s="380"/>
      <c r="CF97" s="380"/>
      <c r="CG97" s="380"/>
      <c r="CH97" s="380"/>
      <c r="CI97" s="380"/>
      <c r="CJ97" s="380"/>
      <c r="CK97" s="380"/>
      <c r="CL97" s="380"/>
      <c r="CM97" s="380"/>
      <c r="CN97" s="380"/>
      <c r="CO97" s="380"/>
      <c r="CP97" s="380"/>
      <c r="CQ97" s="380"/>
      <c r="CR97" s="380"/>
      <c r="CS97" s="380"/>
      <c r="CT97" s="380"/>
      <c r="CU97" s="380"/>
      <c r="CV97" s="380"/>
      <c r="CW97" s="380"/>
      <c r="CX97" s="380"/>
      <c r="CY97" s="380"/>
      <c r="CZ97" s="380"/>
      <c r="DA97" s="380"/>
      <c r="DB97" s="380"/>
      <c r="DC97" s="380"/>
      <c r="DD97" s="380"/>
      <c r="DE97" s="380"/>
      <c r="DF97" s="380"/>
      <c r="DG97" s="380"/>
      <c r="DH97" s="380"/>
      <c r="DI97" s="380"/>
      <c r="DJ97" s="380"/>
      <c r="DK97" s="380"/>
      <c r="DL97" s="380"/>
      <c r="DM97" s="380"/>
      <c r="DN97" s="380"/>
      <c r="DO97" s="380"/>
      <c r="DP97" s="380"/>
      <c r="DQ97" s="380"/>
      <c r="DR97" s="380"/>
      <c r="DS97" s="380"/>
      <c r="DT97" s="380"/>
      <c r="DU97" s="380"/>
      <c r="DV97" s="380"/>
      <c r="DW97" s="380"/>
      <c r="DX97" s="380"/>
      <c r="DY97" s="380"/>
      <c r="DZ97" s="380"/>
    </row>
    <row r="98" spans="1:130" ht="15.75" customHeight="1">
      <c r="A98" s="316" t="s">
        <v>91</v>
      </c>
      <c r="B98" s="22"/>
      <c r="C98" s="22">
        <v>45852</v>
      </c>
      <c r="D98" s="73">
        <v>3834</v>
      </c>
      <c r="E98" s="24">
        <f>E99</f>
        <v>50000000</v>
      </c>
      <c r="F98" s="24">
        <f>F99</f>
        <v>181030000</v>
      </c>
      <c r="G98" s="24">
        <f>G99</f>
        <v>50000000</v>
      </c>
      <c r="H98" s="27"/>
      <c r="I98" s="27"/>
      <c r="J98" s="27"/>
      <c r="K98" s="105"/>
      <c r="L98" s="106"/>
      <c r="M98" s="106"/>
      <c r="N98" s="106"/>
      <c r="O98" s="102">
        <v>3.1E-2</v>
      </c>
      <c r="P98" s="107"/>
      <c r="Q98" s="29"/>
      <c r="R98" s="105"/>
      <c r="S98" s="380"/>
      <c r="T98" s="380"/>
      <c r="U98" s="380"/>
      <c r="V98" s="380"/>
      <c r="W98" s="380"/>
      <c r="X98" s="380"/>
      <c r="Y98" s="380"/>
      <c r="Z98" s="380"/>
      <c r="AA98" s="380"/>
      <c r="AB98" s="380"/>
      <c r="AC98" s="380"/>
      <c r="AD98" s="380"/>
      <c r="AE98" s="380"/>
      <c r="AF98" s="380"/>
      <c r="AG98" s="380"/>
      <c r="AH98" s="380"/>
      <c r="AI98" s="380"/>
      <c r="AJ98" s="380"/>
      <c r="AK98" s="380"/>
      <c r="AL98" s="380"/>
      <c r="AM98" s="380"/>
      <c r="AN98" s="380"/>
      <c r="AO98" s="380"/>
      <c r="AP98" s="380"/>
      <c r="AQ98" s="380"/>
      <c r="AR98" s="380"/>
      <c r="AS98" s="380"/>
      <c r="AT98" s="380"/>
      <c r="AU98" s="380"/>
      <c r="AV98" s="380"/>
      <c r="AW98" s="380"/>
      <c r="AX98" s="380"/>
      <c r="AY98" s="380"/>
      <c r="AZ98" s="380"/>
      <c r="BA98" s="380"/>
      <c r="BB98" s="380"/>
      <c r="BC98" s="380"/>
      <c r="BD98" s="380"/>
      <c r="BE98" s="380"/>
      <c r="BF98" s="380"/>
      <c r="BG98" s="380"/>
      <c r="BH98" s="380"/>
      <c r="BI98" s="380"/>
      <c r="BJ98" s="380"/>
      <c r="BK98" s="380"/>
      <c r="BL98" s="380"/>
      <c r="BM98" s="380"/>
      <c r="BN98" s="380"/>
      <c r="BO98" s="380"/>
      <c r="BP98" s="380"/>
      <c r="BQ98" s="380"/>
      <c r="BR98" s="380"/>
      <c r="BS98" s="380"/>
      <c r="BT98" s="380"/>
      <c r="BU98" s="380"/>
      <c r="BV98" s="380"/>
      <c r="BW98" s="380"/>
      <c r="BX98" s="380"/>
      <c r="BY98" s="380"/>
      <c r="BZ98" s="380"/>
      <c r="CA98" s="380"/>
      <c r="CB98" s="380"/>
      <c r="CC98" s="380"/>
      <c r="CD98" s="380"/>
      <c r="CE98" s="380"/>
      <c r="CF98" s="380"/>
      <c r="CG98" s="380"/>
      <c r="CH98" s="380"/>
      <c r="CI98" s="380"/>
      <c r="CJ98" s="380"/>
      <c r="CK98" s="380"/>
      <c r="CL98" s="380"/>
      <c r="CM98" s="380"/>
      <c r="CN98" s="380"/>
      <c r="CO98" s="380"/>
      <c r="CP98" s="380"/>
      <c r="CQ98" s="380"/>
      <c r="CR98" s="380"/>
      <c r="CS98" s="380"/>
      <c r="CT98" s="380"/>
      <c r="CU98" s="380"/>
      <c r="CV98" s="380"/>
      <c r="CW98" s="380"/>
      <c r="CX98" s="380"/>
      <c r="CY98" s="380"/>
      <c r="CZ98" s="380"/>
      <c r="DA98" s="380"/>
      <c r="DB98" s="380"/>
      <c r="DC98" s="380"/>
      <c r="DD98" s="380"/>
      <c r="DE98" s="380"/>
      <c r="DF98" s="380"/>
      <c r="DG98" s="380"/>
      <c r="DH98" s="380"/>
      <c r="DI98" s="380"/>
      <c r="DJ98" s="380"/>
      <c r="DK98" s="380"/>
      <c r="DL98" s="380"/>
      <c r="DM98" s="380"/>
      <c r="DN98" s="380"/>
      <c r="DO98" s="380"/>
      <c r="DP98" s="380"/>
      <c r="DQ98" s="380"/>
      <c r="DR98" s="380"/>
      <c r="DS98" s="380"/>
      <c r="DT98" s="380"/>
      <c r="DU98" s="380"/>
      <c r="DV98" s="380"/>
      <c r="DW98" s="380"/>
      <c r="DX98" s="380"/>
      <c r="DY98" s="380"/>
      <c r="DZ98" s="380"/>
    </row>
    <row r="99" spans="1:130" ht="15.75" customHeight="1">
      <c r="A99" s="31" t="s">
        <v>201</v>
      </c>
      <c r="B99" s="32">
        <v>42018</v>
      </c>
      <c r="C99" s="32">
        <v>45852</v>
      </c>
      <c r="D99" s="33"/>
      <c r="E99" s="34">
        <v>50000000</v>
      </c>
      <c r="F99" s="34">
        <v>181030000</v>
      </c>
      <c r="G99" s="34">
        <v>50000000</v>
      </c>
      <c r="H99" s="35">
        <v>50121100</v>
      </c>
      <c r="I99" s="35">
        <v>0</v>
      </c>
      <c r="J99" s="35">
        <v>121100</v>
      </c>
      <c r="K99" s="103">
        <v>99.57</v>
      </c>
      <c r="L99" s="35">
        <v>100.12</v>
      </c>
      <c r="M99" s="35">
        <v>100.54</v>
      </c>
      <c r="N99" s="35">
        <v>100.24</v>
      </c>
      <c r="O99" s="59">
        <v>3.1E-2</v>
      </c>
      <c r="P99" s="104">
        <v>3.1699999999999999E-2</v>
      </c>
      <c r="Q99" s="37">
        <v>3.09E-2</v>
      </c>
      <c r="R99" s="103">
        <v>0.01</v>
      </c>
      <c r="S99" s="380"/>
      <c r="T99" s="380"/>
      <c r="U99" s="380"/>
      <c r="V99" s="380"/>
      <c r="W99" s="380"/>
      <c r="X99" s="380"/>
      <c r="Y99" s="380"/>
      <c r="Z99" s="380"/>
      <c r="AA99" s="380"/>
      <c r="AB99" s="380"/>
      <c r="AC99" s="380"/>
      <c r="AD99" s="380"/>
      <c r="AE99" s="380"/>
      <c r="AF99" s="380"/>
      <c r="AG99" s="380"/>
      <c r="AH99" s="380"/>
      <c r="AI99" s="380"/>
      <c r="AJ99" s="380"/>
      <c r="AK99" s="380"/>
      <c r="AL99" s="380"/>
      <c r="AM99" s="380"/>
      <c r="AN99" s="380"/>
      <c r="AO99" s="380"/>
      <c r="AP99" s="380"/>
      <c r="AQ99" s="380"/>
      <c r="AR99" s="380"/>
      <c r="AS99" s="380"/>
      <c r="AT99" s="380"/>
      <c r="AU99" s="380"/>
      <c r="AV99" s="380"/>
      <c r="AW99" s="380"/>
      <c r="AX99" s="380"/>
      <c r="AY99" s="380"/>
      <c r="AZ99" s="380"/>
      <c r="BA99" s="380"/>
      <c r="BB99" s="380"/>
      <c r="BC99" s="380"/>
      <c r="BD99" s="380"/>
      <c r="BE99" s="380"/>
      <c r="BF99" s="380"/>
      <c r="BG99" s="380"/>
      <c r="BH99" s="380"/>
      <c r="BI99" s="380"/>
      <c r="BJ99" s="380"/>
      <c r="BK99" s="380"/>
      <c r="BL99" s="380"/>
      <c r="BM99" s="380"/>
      <c r="BN99" s="380"/>
      <c r="BO99" s="380"/>
      <c r="BP99" s="380"/>
      <c r="BQ99" s="380"/>
      <c r="BR99" s="380"/>
      <c r="BS99" s="380"/>
      <c r="BT99" s="380"/>
      <c r="BU99" s="380"/>
      <c r="BV99" s="380"/>
      <c r="BW99" s="380"/>
      <c r="BX99" s="380"/>
      <c r="BY99" s="380"/>
      <c r="BZ99" s="380"/>
      <c r="CA99" s="380"/>
      <c r="CB99" s="380"/>
      <c r="CC99" s="380"/>
      <c r="CD99" s="380"/>
      <c r="CE99" s="380"/>
      <c r="CF99" s="380"/>
      <c r="CG99" s="380"/>
      <c r="CH99" s="380"/>
      <c r="CI99" s="380"/>
      <c r="CJ99" s="380"/>
      <c r="CK99" s="380"/>
      <c r="CL99" s="380"/>
      <c r="CM99" s="380"/>
      <c r="CN99" s="380"/>
      <c r="CO99" s="380"/>
      <c r="CP99" s="380"/>
      <c r="CQ99" s="380"/>
      <c r="CR99" s="380"/>
      <c r="CS99" s="380"/>
      <c r="CT99" s="380"/>
      <c r="CU99" s="380"/>
      <c r="CV99" s="380"/>
      <c r="CW99" s="380"/>
      <c r="CX99" s="380"/>
      <c r="CY99" s="380"/>
      <c r="CZ99" s="380"/>
      <c r="DA99" s="380"/>
      <c r="DB99" s="380"/>
      <c r="DC99" s="380"/>
      <c r="DD99" s="380"/>
      <c r="DE99" s="380"/>
      <c r="DF99" s="380"/>
      <c r="DG99" s="380"/>
      <c r="DH99" s="380"/>
      <c r="DI99" s="380"/>
      <c r="DJ99" s="380"/>
      <c r="DK99" s="380"/>
      <c r="DL99" s="380"/>
      <c r="DM99" s="380"/>
      <c r="DN99" s="380"/>
      <c r="DO99" s="380"/>
      <c r="DP99" s="380"/>
      <c r="DQ99" s="380"/>
      <c r="DR99" s="380"/>
      <c r="DS99" s="380"/>
      <c r="DT99" s="380"/>
      <c r="DU99" s="380"/>
      <c r="DV99" s="380"/>
      <c r="DW99" s="380"/>
      <c r="DX99" s="380"/>
      <c r="DY99" s="380"/>
      <c r="DZ99" s="380"/>
    </row>
    <row r="100" spans="1:130" ht="15.75" customHeight="1">
      <c r="A100" s="316" t="s">
        <v>92</v>
      </c>
      <c r="B100" s="22"/>
      <c r="C100" s="22">
        <v>46230</v>
      </c>
      <c r="D100" s="73">
        <v>3834</v>
      </c>
      <c r="E100" s="24">
        <f>E101+E102</f>
        <v>300000000</v>
      </c>
      <c r="F100" s="24">
        <f>F101+F102</f>
        <v>458300000</v>
      </c>
      <c r="G100" s="24">
        <f>G101+G102</f>
        <v>300000000</v>
      </c>
      <c r="H100" s="27"/>
      <c r="I100" s="27"/>
      <c r="J100" s="27"/>
      <c r="K100" s="105"/>
      <c r="L100" s="106"/>
      <c r="M100" s="106"/>
      <c r="N100" s="106"/>
      <c r="O100" s="102">
        <v>2.2499999999999999E-2</v>
      </c>
      <c r="P100" s="107"/>
      <c r="Q100" s="29"/>
      <c r="R100" s="105"/>
      <c r="S100" s="380"/>
      <c r="T100" s="380"/>
      <c r="U100" s="380"/>
      <c r="V100" s="380"/>
      <c r="W100" s="380"/>
      <c r="X100" s="380"/>
      <c r="Y100" s="380"/>
      <c r="Z100" s="380"/>
      <c r="AA100" s="380"/>
      <c r="AB100" s="380"/>
      <c r="AC100" s="380"/>
      <c r="AD100" s="380"/>
      <c r="AE100" s="380"/>
      <c r="AF100" s="380"/>
      <c r="AG100" s="380"/>
      <c r="AH100" s="380"/>
      <c r="AI100" s="380"/>
      <c r="AJ100" s="380"/>
      <c r="AK100" s="380"/>
      <c r="AL100" s="380"/>
      <c r="AM100" s="380"/>
      <c r="AN100" s="380"/>
      <c r="AO100" s="380"/>
      <c r="AP100" s="380"/>
      <c r="AQ100" s="380"/>
      <c r="AR100" s="380"/>
      <c r="AS100" s="380"/>
      <c r="AT100" s="380"/>
      <c r="AU100" s="380"/>
      <c r="AV100" s="380"/>
      <c r="AW100" s="380"/>
      <c r="AX100" s="380"/>
      <c r="AY100" s="380"/>
      <c r="AZ100" s="380"/>
      <c r="BA100" s="380"/>
      <c r="BB100" s="380"/>
      <c r="BC100" s="380"/>
      <c r="BD100" s="380"/>
      <c r="BE100" s="380"/>
      <c r="BF100" s="380"/>
      <c r="BG100" s="380"/>
      <c r="BH100" s="380"/>
      <c r="BI100" s="380"/>
      <c r="BJ100" s="380"/>
      <c r="BK100" s="380"/>
      <c r="BL100" s="380"/>
      <c r="BM100" s="380"/>
      <c r="BN100" s="380"/>
      <c r="BO100" s="380"/>
      <c r="BP100" s="380"/>
      <c r="BQ100" s="380"/>
      <c r="BR100" s="380"/>
      <c r="BS100" s="380"/>
      <c r="BT100" s="380"/>
      <c r="BU100" s="380"/>
      <c r="BV100" s="380"/>
      <c r="BW100" s="380"/>
      <c r="BX100" s="380"/>
      <c r="BY100" s="380"/>
      <c r="BZ100" s="380"/>
      <c r="CA100" s="380"/>
      <c r="CB100" s="380"/>
      <c r="CC100" s="380"/>
      <c r="CD100" s="380"/>
      <c r="CE100" s="380"/>
      <c r="CF100" s="380"/>
      <c r="CG100" s="380"/>
      <c r="CH100" s="380"/>
      <c r="CI100" s="380"/>
      <c r="CJ100" s="380"/>
      <c r="CK100" s="380"/>
      <c r="CL100" s="380"/>
      <c r="CM100" s="380"/>
      <c r="CN100" s="380"/>
      <c r="CO100" s="380"/>
      <c r="CP100" s="380"/>
      <c r="CQ100" s="380"/>
      <c r="CR100" s="380"/>
      <c r="CS100" s="380"/>
      <c r="CT100" s="380"/>
      <c r="CU100" s="380"/>
      <c r="CV100" s="380"/>
      <c r="CW100" s="380"/>
      <c r="CX100" s="380"/>
      <c r="CY100" s="380"/>
      <c r="CZ100" s="380"/>
      <c r="DA100" s="380"/>
      <c r="DB100" s="380"/>
      <c r="DC100" s="380"/>
      <c r="DD100" s="380"/>
      <c r="DE100" s="380"/>
      <c r="DF100" s="380"/>
      <c r="DG100" s="380"/>
      <c r="DH100" s="380"/>
      <c r="DI100" s="380"/>
      <c r="DJ100" s="380"/>
      <c r="DK100" s="380"/>
      <c r="DL100" s="380"/>
      <c r="DM100" s="380"/>
      <c r="DN100" s="380"/>
      <c r="DO100" s="380"/>
      <c r="DP100" s="380"/>
      <c r="DQ100" s="380"/>
      <c r="DR100" s="380"/>
      <c r="DS100" s="380"/>
      <c r="DT100" s="380"/>
      <c r="DU100" s="380"/>
      <c r="DV100" s="380"/>
      <c r="DW100" s="380"/>
      <c r="DX100" s="380"/>
      <c r="DY100" s="380"/>
      <c r="DZ100" s="380"/>
    </row>
    <row r="101" spans="1:130" s="158" customFormat="1" ht="12" customHeight="1">
      <c r="A101" s="260" t="s">
        <v>201</v>
      </c>
      <c r="B101" s="261">
        <v>42396</v>
      </c>
      <c r="C101" s="261">
        <v>46230</v>
      </c>
      <c r="D101" s="262"/>
      <c r="E101" s="263">
        <v>200000000</v>
      </c>
      <c r="F101" s="263">
        <v>225200000</v>
      </c>
      <c r="G101" s="263">
        <v>200000000</v>
      </c>
      <c r="H101" s="264">
        <v>194187515.00999999</v>
      </c>
      <c r="I101" s="264">
        <v>5812484.9900000002</v>
      </c>
      <c r="J101" s="264">
        <v>0</v>
      </c>
      <c r="K101" s="306">
        <v>96.92</v>
      </c>
      <c r="L101" s="264">
        <v>95.47</v>
      </c>
      <c r="M101" s="264">
        <v>97.9</v>
      </c>
      <c r="N101" s="264">
        <v>97.09</v>
      </c>
      <c r="O101" s="282">
        <v>2.2499999999999999E-2</v>
      </c>
      <c r="P101" s="307">
        <v>2.5999999999999999E-2</v>
      </c>
      <c r="Q101" s="266">
        <v>2.58E-2</v>
      </c>
      <c r="R101" s="306">
        <v>0.01</v>
      </c>
      <c r="S101" s="380"/>
      <c r="T101" s="380"/>
      <c r="U101" s="380"/>
      <c r="V101" s="380"/>
      <c r="W101" s="380"/>
      <c r="X101" s="380"/>
      <c r="Y101" s="380"/>
      <c r="Z101" s="380"/>
      <c r="AA101" s="380"/>
      <c r="AB101" s="380"/>
      <c r="AC101" s="380"/>
      <c r="AD101" s="380"/>
      <c r="AE101" s="380"/>
      <c r="AF101" s="380"/>
      <c r="AG101" s="380"/>
      <c r="AH101" s="380"/>
      <c r="AI101" s="380"/>
      <c r="AJ101" s="380"/>
      <c r="AK101" s="380"/>
      <c r="AL101" s="380"/>
      <c r="AM101" s="380"/>
      <c r="AN101" s="380"/>
      <c r="AO101" s="380"/>
      <c r="AP101" s="380"/>
      <c r="AQ101" s="380"/>
      <c r="AR101" s="380"/>
      <c r="AS101" s="380"/>
      <c r="AT101" s="380"/>
      <c r="AU101" s="380"/>
      <c r="AV101" s="380"/>
      <c r="AW101" s="380"/>
      <c r="AX101" s="380"/>
      <c r="AY101" s="380"/>
      <c r="AZ101" s="380"/>
      <c r="BA101" s="380"/>
      <c r="BB101" s="380"/>
      <c r="BC101" s="380"/>
      <c r="BD101" s="380"/>
      <c r="BE101" s="380"/>
      <c r="BF101" s="380"/>
      <c r="BG101" s="380"/>
      <c r="BH101" s="380"/>
      <c r="BI101" s="380"/>
      <c r="BJ101" s="380"/>
      <c r="BK101" s="380"/>
      <c r="BL101" s="380"/>
      <c r="BM101" s="380"/>
      <c r="BN101" s="380"/>
      <c r="BO101" s="380"/>
      <c r="BP101" s="380"/>
      <c r="BQ101" s="380"/>
      <c r="BR101" s="380"/>
      <c r="BS101" s="380"/>
      <c r="BT101" s="380"/>
      <c r="BU101" s="380"/>
      <c r="BV101" s="380"/>
      <c r="BW101" s="380"/>
      <c r="BX101" s="380"/>
      <c r="BY101" s="380"/>
      <c r="BZ101" s="380"/>
      <c r="CA101" s="380"/>
      <c r="CB101" s="380"/>
      <c r="CC101" s="380"/>
      <c r="CD101" s="380"/>
      <c r="CE101" s="380"/>
      <c r="CF101" s="380"/>
      <c r="CG101" s="380"/>
      <c r="CH101" s="380"/>
      <c r="CI101" s="380"/>
      <c r="CJ101" s="380"/>
      <c r="CK101" s="380"/>
      <c r="CL101" s="380"/>
      <c r="CM101" s="380"/>
      <c r="CN101" s="380"/>
      <c r="CO101" s="380"/>
      <c r="CP101" s="380"/>
      <c r="CQ101" s="380"/>
      <c r="CR101" s="380"/>
      <c r="CS101" s="380"/>
      <c r="CT101" s="380"/>
      <c r="CU101" s="380"/>
      <c r="CV101" s="380"/>
      <c r="CW101" s="380"/>
      <c r="CX101" s="380"/>
      <c r="CY101" s="380"/>
      <c r="CZ101" s="380"/>
      <c r="DA101" s="380"/>
      <c r="DB101" s="380"/>
      <c r="DC101" s="380"/>
      <c r="DD101" s="380"/>
      <c r="DE101" s="380"/>
      <c r="DF101" s="380"/>
      <c r="DG101" s="380"/>
      <c r="DH101" s="380"/>
      <c r="DI101" s="380"/>
      <c r="DJ101" s="380"/>
      <c r="DK101" s="380"/>
      <c r="DL101" s="380"/>
      <c r="DM101" s="380"/>
      <c r="DN101" s="380"/>
      <c r="DO101" s="380"/>
      <c r="DP101" s="380"/>
      <c r="DQ101" s="380"/>
      <c r="DR101" s="380"/>
      <c r="DS101" s="380"/>
      <c r="DT101" s="380"/>
      <c r="DU101" s="380"/>
      <c r="DV101" s="380"/>
      <c r="DW101" s="380"/>
      <c r="DX101" s="380"/>
      <c r="DY101" s="380"/>
      <c r="DZ101" s="380"/>
    </row>
    <row r="102" spans="1:130" s="158" customFormat="1" ht="12.75" customHeight="1">
      <c r="A102" s="288" t="s">
        <v>202</v>
      </c>
      <c r="B102" s="267">
        <v>42508</v>
      </c>
      <c r="C102" s="267">
        <v>46230</v>
      </c>
      <c r="D102" s="436"/>
      <c r="E102" s="270">
        <v>100000000</v>
      </c>
      <c r="F102" s="270">
        <v>233100000</v>
      </c>
      <c r="G102" s="270">
        <v>100000000</v>
      </c>
      <c r="H102" s="269">
        <v>99371024.980000004</v>
      </c>
      <c r="I102" s="269">
        <v>1318975.01</v>
      </c>
      <c r="J102" s="269">
        <v>0</v>
      </c>
      <c r="K102" s="311">
        <v>97.81</v>
      </c>
      <c r="L102" s="269">
        <v>98.2</v>
      </c>
      <c r="M102" s="269">
        <v>99.3</v>
      </c>
      <c r="N102" s="269">
        <v>98.68</v>
      </c>
      <c r="O102" s="283">
        <v>2.2499999999999999E-2</v>
      </c>
      <c r="P102" s="312">
        <v>2.5100000000000001E-2</v>
      </c>
      <c r="Q102" s="271">
        <v>2.41E-2</v>
      </c>
      <c r="R102" s="311">
        <v>0</v>
      </c>
      <c r="S102" s="380"/>
      <c r="T102" s="380"/>
      <c r="U102" s="380"/>
      <c r="V102" s="380"/>
      <c r="W102" s="380"/>
      <c r="X102" s="380"/>
      <c r="Y102" s="380"/>
      <c r="Z102" s="380"/>
      <c r="AA102" s="380"/>
      <c r="AB102" s="380"/>
      <c r="AC102" s="380"/>
      <c r="AD102" s="380"/>
      <c r="AE102" s="380"/>
      <c r="AF102" s="380"/>
      <c r="AG102" s="380"/>
      <c r="AH102" s="380"/>
      <c r="AI102" s="380"/>
      <c r="AJ102" s="380"/>
      <c r="AK102" s="380"/>
      <c r="AL102" s="380"/>
      <c r="AM102" s="380"/>
      <c r="AN102" s="380"/>
      <c r="AO102" s="380"/>
      <c r="AP102" s="380"/>
      <c r="AQ102" s="380"/>
      <c r="AR102" s="380"/>
      <c r="AS102" s="380"/>
      <c r="AT102" s="380"/>
      <c r="AU102" s="380"/>
      <c r="AV102" s="380"/>
      <c r="AW102" s="380"/>
      <c r="AX102" s="380"/>
      <c r="AY102" s="380"/>
      <c r="AZ102" s="380"/>
      <c r="BA102" s="380"/>
      <c r="BB102" s="380"/>
      <c r="BC102" s="380"/>
      <c r="BD102" s="380"/>
      <c r="BE102" s="380"/>
      <c r="BF102" s="380"/>
      <c r="BG102" s="380"/>
      <c r="BH102" s="380"/>
      <c r="BI102" s="380"/>
      <c r="BJ102" s="380"/>
      <c r="BK102" s="380"/>
      <c r="BL102" s="380"/>
      <c r="BM102" s="380"/>
      <c r="BN102" s="380"/>
      <c r="BO102" s="380"/>
      <c r="BP102" s="380"/>
      <c r="BQ102" s="380"/>
      <c r="BR102" s="380"/>
      <c r="BS102" s="380"/>
      <c r="BT102" s="380"/>
      <c r="BU102" s="380"/>
      <c r="BV102" s="380"/>
      <c r="BW102" s="380"/>
      <c r="BX102" s="380"/>
      <c r="BY102" s="380"/>
      <c r="BZ102" s="380"/>
      <c r="CA102" s="380"/>
      <c r="CB102" s="380"/>
      <c r="CC102" s="380"/>
      <c r="CD102" s="380"/>
      <c r="CE102" s="380"/>
      <c r="CF102" s="380"/>
      <c r="CG102" s="380"/>
      <c r="CH102" s="380"/>
      <c r="CI102" s="380"/>
      <c r="CJ102" s="380"/>
      <c r="CK102" s="380"/>
      <c r="CL102" s="380"/>
      <c r="CM102" s="380"/>
      <c r="CN102" s="380"/>
      <c r="CO102" s="380"/>
      <c r="CP102" s="380"/>
      <c r="CQ102" s="380"/>
      <c r="CR102" s="380"/>
      <c r="CS102" s="380"/>
      <c r="CT102" s="380"/>
      <c r="CU102" s="380"/>
      <c r="CV102" s="380"/>
      <c r="CW102" s="380"/>
      <c r="CX102" s="380"/>
      <c r="CY102" s="380"/>
      <c r="CZ102" s="380"/>
      <c r="DA102" s="380"/>
      <c r="DB102" s="380"/>
      <c r="DC102" s="380"/>
      <c r="DD102" s="380"/>
      <c r="DE102" s="380"/>
      <c r="DF102" s="380"/>
      <c r="DG102" s="380"/>
      <c r="DH102" s="380"/>
      <c r="DI102" s="380"/>
      <c r="DJ102" s="380"/>
      <c r="DK102" s="380"/>
      <c r="DL102" s="380"/>
      <c r="DM102" s="380"/>
      <c r="DN102" s="380"/>
      <c r="DO102" s="380"/>
      <c r="DP102" s="380"/>
      <c r="DQ102" s="380"/>
      <c r="DR102" s="380"/>
      <c r="DS102" s="380"/>
      <c r="DT102" s="380"/>
      <c r="DU102" s="380"/>
      <c r="DV102" s="380"/>
      <c r="DW102" s="380"/>
      <c r="DX102" s="380"/>
      <c r="DY102" s="380"/>
      <c r="DZ102" s="380"/>
    </row>
    <row r="103" spans="1:130" s="158" customFormat="1" ht="12.75" customHeight="1">
      <c r="A103" s="317" t="s">
        <v>93</v>
      </c>
      <c r="B103" s="108"/>
      <c r="C103" s="109">
        <v>46593</v>
      </c>
      <c r="D103" s="110">
        <v>3833</v>
      </c>
      <c r="E103" s="111">
        <f>+E104+E105+E106+E107</f>
        <v>350000000</v>
      </c>
      <c r="F103" s="111">
        <f>+F104+F105+F106+F107</f>
        <v>752100000</v>
      </c>
      <c r="G103" s="111">
        <f>+G104+G105+G106+G107</f>
        <v>339500000</v>
      </c>
      <c r="H103" s="112"/>
      <c r="I103" s="112"/>
      <c r="J103" s="112"/>
      <c r="K103" s="105"/>
      <c r="L103" s="112"/>
      <c r="M103" s="112"/>
      <c r="N103" s="112"/>
      <c r="O103" s="113">
        <v>1.95E-2</v>
      </c>
      <c r="P103" s="107"/>
      <c r="Q103" s="114"/>
      <c r="R103" s="105"/>
      <c r="S103" s="380"/>
      <c r="T103" s="380"/>
      <c r="U103" s="380"/>
      <c r="V103" s="380"/>
      <c r="W103" s="380"/>
      <c r="X103" s="380"/>
      <c r="Y103" s="380"/>
      <c r="Z103" s="380"/>
      <c r="AA103" s="380"/>
      <c r="AB103" s="380"/>
      <c r="AC103" s="380"/>
      <c r="AD103" s="380"/>
      <c r="AE103" s="380"/>
      <c r="AF103" s="380"/>
      <c r="AG103" s="380"/>
      <c r="AH103" s="380"/>
      <c r="AI103" s="380"/>
      <c r="AJ103" s="380"/>
      <c r="AK103" s="380"/>
      <c r="AL103" s="380"/>
      <c r="AM103" s="380"/>
      <c r="AN103" s="380"/>
      <c r="AO103" s="380"/>
      <c r="AP103" s="380"/>
      <c r="AQ103" s="380"/>
      <c r="AR103" s="380"/>
      <c r="AS103" s="380"/>
      <c r="AT103" s="380"/>
      <c r="AU103" s="380"/>
      <c r="AV103" s="380"/>
      <c r="AW103" s="380"/>
      <c r="AX103" s="380"/>
      <c r="AY103" s="380"/>
      <c r="AZ103" s="380"/>
      <c r="BA103" s="380"/>
      <c r="BB103" s="380"/>
      <c r="BC103" s="380"/>
      <c r="BD103" s="380"/>
      <c r="BE103" s="380"/>
      <c r="BF103" s="380"/>
      <c r="BG103" s="380"/>
      <c r="BH103" s="380"/>
      <c r="BI103" s="380"/>
      <c r="BJ103" s="380"/>
      <c r="BK103" s="380"/>
      <c r="BL103" s="380"/>
      <c r="BM103" s="380"/>
      <c r="BN103" s="380"/>
      <c r="BO103" s="380"/>
      <c r="BP103" s="380"/>
      <c r="BQ103" s="380"/>
      <c r="BR103" s="380"/>
      <c r="BS103" s="380"/>
      <c r="BT103" s="380"/>
      <c r="BU103" s="380"/>
      <c r="BV103" s="380"/>
      <c r="BW103" s="380"/>
      <c r="BX103" s="380"/>
      <c r="BY103" s="380"/>
      <c r="BZ103" s="380"/>
      <c r="CA103" s="380"/>
      <c r="CB103" s="380"/>
      <c r="CC103" s="380"/>
      <c r="CD103" s="380"/>
      <c r="CE103" s="380"/>
      <c r="CF103" s="380"/>
      <c r="CG103" s="380"/>
      <c r="CH103" s="380"/>
      <c r="CI103" s="380"/>
      <c r="CJ103" s="380"/>
      <c r="CK103" s="380"/>
      <c r="CL103" s="380"/>
      <c r="CM103" s="380"/>
      <c r="CN103" s="380"/>
      <c r="CO103" s="380"/>
      <c r="CP103" s="380"/>
      <c r="CQ103" s="380"/>
      <c r="CR103" s="380"/>
      <c r="CS103" s="380"/>
      <c r="CT103" s="380"/>
      <c r="CU103" s="380"/>
      <c r="CV103" s="380"/>
      <c r="CW103" s="380"/>
      <c r="CX103" s="380"/>
      <c r="CY103" s="380"/>
      <c r="CZ103" s="380"/>
      <c r="DA103" s="380"/>
      <c r="DB103" s="380"/>
      <c r="DC103" s="380"/>
      <c r="DD103" s="380"/>
      <c r="DE103" s="380"/>
      <c r="DF103" s="380"/>
      <c r="DG103" s="380"/>
      <c r="DH103" s="380"/>
      <c r="DI103" s="380"/>
      <c r="DJ103" s="380"/>
      <c r="DK103" s="380"/>
      <c r="DL103" s="380"/>
      <c r="DM103" s="380"/>
      <c r="DN103" s="380"/>
      <c r="DO103" s="380"/>
      <c r="DP103" s="380"/>
      <c r="DQ103" s="380"/>
      <c r="DR103" s="380"/>
      <c r="DS103" s="380"/>
      <c r="DT103" s="380"/>
      <c r="DU103" s="380"/>
      <c r="DV103" s="380"/>
      <c r="DW103" s="380"/>
      <c r="DX103" s="380"/>
      <c r="DY103" s="380"/>
      <c r="DZ103" s="380"/>
    </row>
    <row r="104" spans="1:130" s="158" customFormat="1" ht="12.75" customHeight="1">
      <c r="A104" s="260" t="s">
        <v>201</v>
      </c>
      <c r="B104" s="261">
        <v>42760</v>
      </c>
      <c r="C104" s="314">
        <v>46593</v>
      </c>
      <c r="D104" s="313"/>
      <c r="E104" s="263">
        <v>50000000</v>
      </c>
      <c r="F104" s="263">
        <v>211000000</v>
      </c>
      <c r="G104" s="263">
        <v>50000000</v>
      </c>
      <c r="H104" s="264">
        <v>50918765.009999998</v>
      </c>
      <c r="I104" s="264">
        <v>0</v>
      </c>
      <c r="J104" s="264">
        <v>918765.01</v>
      </c>
      <c r="K104" s="306">
        <v>101.12</v>
      </c>
      <c r="L104" s="264">
        <v>101.45</v>
      </c>
      <c r="M104" s="264">
        <v>102.39</v>
      </c>
      <c r="N104" s="264">
        <v>101.84</v>
      </c>
      <c r="O104" s="282">
        <v>1.95E-2</v>
      </c>
      <c r="P104" s="307">
        <v>1.84E-2</v>
      </c>
      <c r="Q104" s="266">
        <v>1.7600000000000001E-2</v>
      </c>
      <c r="R104" s="306">
        <v>0</v>
      </c>
      <c r="S104" s="380"/>
      <c r="T104" s="380"/>
      <c r="U104" s="380"/>
      <c r="V104" s="380"/>
      <c r="W104" s="380"/>
      <c r="X104" s="380"/>
      <c r="Y104" s="380"/>
      <c r="Z104" s="380"/>
      <c r="AA104" s="380"/>
      <c r="AB104" s="380"/>
      <c r="AC104" s="380"/>
      <c r="AD104" s="380"/>
      <c r="AE104" s="380"/>
      <c r="AF104" s="380"/>
      <c r="AG104" s="380"/>
      <c r="AH104" s="380"/>
      <c r="AI104" s="380"/>
      <c r="AJ104" s="380"/>
      <c r="AK104" s="380"/>
      <c r="AL104" s="380"/>
      <c r="AM104" s="380"/>
      <c r="AN104" s="380"/>
      <c r="AO104" s="380"/>
      <c r="AP104" s="380"/>
      <c r="AQ104" s="380"/>
      <c r="AR104" s="380"/>
      <c r="AS104" s="380"/>
      <c r="AT104" s="380"/>
      <c r="AU104" s="380"/>
      <c r="AV104" s="380"/>
      <c r="AW104" s="380"/>
      <c r="AX104" s="380"/>
      <c r="AY104" s="380"/>
      <c r="AZ104" s="380"/>
      <c r="BA104" s="380"/>
      <c r="BB104" s="380"/>
      <c r="BC104" s="380"/>
      <c r="BD104" s="380"/>
      <c r="BE104" s="380"/>
      <c r="BF104" s="380"/>
      <c r="BG104" s="380"/>
      <c r="BH104" s="380"/>
      <c r="BI104" s="380"/>
      <c r="BJ104" s="380"/>
      <c r="BK104" s="380"/>
      <c r="BL104" s="380"/>
      <c r="BM104" s="380"/>
      <c r="BN104" s="380"/>
      <c r="BO104" s="380"/>
      <c r="BP104" s="380"/>
      <c r="BQ104" s="380"/>
      <c r="BR104" s="380"/>
      <c r="BS104" s="380"/>
      <c r="BT104" s="380"/>
      <c r="BU104" s="380"/>
      <c r="BV104" s="380"/>
      <c r="BW104" s="380"/>
      <c r="BX104" s="380"/>
      <c r="BY104" s="380"/>
      <c r="BZ104" s="380"/>
      <c r="CA104" s="380"/>
      <c r="CB104" s="380"/>
      <c r="CC104" s="380"/>
      <c r="CD104" s="380"/>
      <c r="CE104" s="380"/>
      <c r="CF104" s="380"/>
      <c r="CG104" s="380"/>
      <c r="CH104" s="380"/>
      <c r="CI104" s="380"/>
      <c r="CJ104" s="380"/>
      <c r="CK104" s="380"/>
      <c r="CL104" s="380"/>
      <c r="CM104" s="380"/>
      <c r="CN104" s="380"/>
      <c r="CO104" s="380"/>
      <c r="CP104" s="380"/>
      <c r="CQ104" s="380"/>
      <c r="CR104" s="380"/>
      <c r="CS104" s="380"/>
      <c r="CT104" s="380"/>
      <c r="CU104" s="380"/>
      <c r="CV104" s="380"/>
      <c r="CW104" s="380"/>
      <c r="CX104" s="380"/>
      <c r="CY104" s="380"/>
      <c r="CZ104" s="380"/>
      <c r="DA104" s="380"/>
      <c r="DB104" s="380"/>
      <c r="DC104" s="380"/>
      <c r="DD104" s="380"/>
      <c r="DE104" s="380"/>
      <c r="DF104" s="380"/>
      <c r="DG104" s="380"/>
      <c r="DH104" s="380"/>
      <c r="DI104" s="380"/>
      <c r="DJ104" s="380"/>
      <c r="DK104" s="380"/>
      <c r="DL104" s="380"/>
      <c r="DM104" s="380"/>
      <c r="DN104" s="380"/>
      <c r="DO104" s="380"/>
      <c r="DP104" s="380"/>
      <c r="DQ104" s="380"/>
      <c r="DR104" s="380"/>
      <c r="DS104" s="380"/>
      <c r="DT104" s="380"/>
      <c r="DU104" s="380"/>
      <c r="DV104" s="380"/>
      <c r="DW104" s="380"/>
      <c r="DX104" s="380"/>
      <c r="DY104" s="380"/>
      <c r="DZ104" s="380"/>
    </row>
    <row r="105" spans="1:130" s="158" customFormat="1" ht="12.75" customHeight="1">
      <c r="A105" s="260" t="s">
        <v>202</v>
      </c>
      <c r="B105" s="261">
        <v>42816</v>
      </c>
      <c r="C105" s="314">
        <v>46593</v>
      </c>
      <c r="D105" s="313"/>
      <c r="E105" s="263">
        <v>100000000</v>
      </c>
      <c r="F105" s="263">
        <v>192250000</v>
      </c>
      <c r="G105" s="263">
        <v>100000000</v>
      </c>
      <c r="H105" s="264">
        <v>101770134.93000001</v>
      </c>
      <c r="I105" s="264">
        <v>0</v>
      </c>
      <c r="J105" s="264">
        <v>1470134.96</v>
      </c>
      <c r="K105" s="306">
        <v>101</v>
      </c>
      <c r="L105" s="264">
        <v>101.14</v>
      </c>
      <c r="M105" s="264">
        <v>102.08</v>
      </c>
      <c r="N105" s="264">
        <v>101.47</v>
      </c>
      <c r="O105" s="282">
        <v>1.95E-2</v>
      </c>
      <c r="P105" s="307">
        <v>1.8499999999999999E-2</v>
      </c>
      <c r="Q105" s="266">
        <v>1.7999999999999999E-2</v>
      </c>
      <c r="R105" s="306">
        <v>0</v>
      </c>
      <c r="S105" s="380"/>
      <c r="T105" s="380"/>
      <c r="U105" s="380"/>
      <c r="V105" s="380"/>
      <c r="W105" s="380"/>
      <c r="X105" s="380"/>
      <c r="Y105" s="380"/>
      <c r="Z105" s="380"/>
      <c r="AA105" s="380"/>
      <c r="AB105" s="380"/>
      <c r="AC105" s="380"/>
      <c r="AD105" s="380"/>
      <c r="AE105" s="380"/>
      <c r="AF105" s="380"/>
      <c r="AG105" s="380"/>
      <c r="AH105" s="380"/>
      <c r="AI105" s="380"/>
      <c r="AJ105" s="380"/>
      <c r="AK105" s="380"/>
      <c r="AL105" s="380"/>
      <c r="AM105" s="380"/>
      <c r="AN105" s="380"/>
      <c r="AO105" s="380"/>
      <c r="AP105" s="380"/>
      <c r="AQ105" s="380"/>
      <c r="AR105" s="380"/>
      <c r="AS105" s="380"/>
      <c r="AT105" s="380"/>
      <c r="AU105" s="380"/>
      <c r="AV105" s="380"/>
      <c r="AW105" s="380"/>
      <c r="AX105" s="380"/>
      <c r="AY105" s="380"/>
      <c r="AZ105" s="380"/>
      <c r="BA105" s="380"/>
      <c r="BB105" s="380"/>
      <c r="BC105" s="380"/>
      <c r="BD105" s="380"/>
      <c r="BE105" s="380"/>
      <c r="BF105" s="380"/>
      <c r="BG105" s="380"/>
      <c r="BH105" s="380"/>
      <c r="BI105" s="380"/>
      <c r="BJ105" s="380"/>
      <c r="BK105" s="380"/>
      <c r="BL105" s="380"/>
      <c r="BM105" s="380"/>
      <c r="BN105" s="380"/>
      <c r="BO105" s="380"/>
      <c r="BP105" s="380"/>
      <c r="BQ105" s="380"/>
      <c r="BR105" s="380"/>
      <c r="BS105" s="380"/>
      <c r="BT105" s="380"/>
      <c r="BU105" s="380"/>
      <c r="BV105" s="380"/>
      <c r="BW105" s="380"/>
      <c r="BX105" s="380"/>
      <c r="BY105" s="380"/>
      <c r="BZ105" s="380"/>
      <c r="CA105" s="380"/>
      <c r="CB105" s="380"/>
      <c r="CC105" s="380"/>
      <c r="CD105" s="380"/>
      <c r="CE105" s="380"/>
      <c r="CF105" s="380"/>
      <c r="CG105" s="380"/>
      <c r="CH105" s="380"/>
      <c r="CI105" s="380"/>
      <c r="CJ105" s="380"/>
      <c r="CK105" s="380"/>
      <c r="CL105" s="380"/>
      <c r="CM105" s="380"/>
      <c r="CN105" s="380"/>
      <c r="CO105" s="380"/>
      <c r="CP105" s="380"/>
      <c r="CQ105" s="380"/>
      <c r="CR105" s="380"/>
      <c r="CS105" s="380"/>
      <c r="CT105" s="380"/>
      <c r="CU105" s="380"/>
      <c r="CV105" s="380"/>
      <c r="CW105" s="380"/>
      <c r="CX105" s="380"/>
      <c r="CY105" s="380"/>
      <c r="CZ105" s="380"/>
      <c r="DA105" s="380"/>
      <c r="DB105" s="380"/>
      <c r="DC105" s="380"/>
      <c r="DD105" s="380"/>
      <c r="DE105" s="380"/>
      <c r="DF105" s="380"/>
      <c r="DG105" s="380"/>
      <c r="DH105" s="380"/>
      <c r="DI105" s="380"/>
      <c r="DJ105" s="380"/>
      <c r="DK105" s="380"/>
      <c r="DL105" s="380"/>
      <c r="DM105" s="380"/>
      <c r="DN105" s="380"/>
      <c r="DO105" s="380"/>
      <c r="DP105" s="380"/>
      <c r="DQ105" s="380"/>
      <c r="DR105" s="380"/>
      <c r="DS105" s="380"/>
      <c r="DT105" s="380"/>
      <c r="DU105" s="380"/>
      <c r="DV105" s="380"/>
      <c r="DW105" s="380"/>
      <c r="DX105" s="380"/>
      <c r="DY105" s="380"/>
      <c r="DZ105" s="380"/>
    </row>
    <row r="106" spans="1:130" s="158" customFormat="1" ht="12.75" customHeight="1">
      <c r="A106" s="31" t="s">
        <v>203</v>
      </c>
      <c r="B106" s="32">
        <v>42872</v>
      </c>
      <c r="C106" s="320">
        <v>46593</v>
      </c>
      <c r="D106" s="321"/>
      <c r="E106" s="34">
        <v>100000000</v>
      </c>
      <c r="F106" s="34">
        <v>147100000</v>
      </c>
      <c r="G106" s="34">
        <v>100000000</v>
      </c>
      <c r="H106" s="35">
        <v>102268300</v>
      </c>
      <c r="I106" s="35">
        <v>0</v>
      </c>
      <c r="J106" s="35">
        <v>1668299.99</v>
      </c>
      <c r="K106" s="103">
        <v>101.36</v>
      </c>
      <c r="L106" s="35">
        <v>101.2</v>
      </c>
      <c r="M106" s="35">
        <v>102.21</v>
      </c>
      <c r="N106" s="35">
        <v>101.67</v>
      </c>
      <c r="O106" s="59">
        <v>1.95E-2</v>
      </c>
      <c r="P106" s="104">
        <v>1.8100000000000002E-2</v>
      </c>
      <c r="Q106" s="37">
        <v>1.78E-2</v>
      </c>
      <c r="R106" s="103">
        <v>0</v>
      </c>
      <c r="S106" s="380"/>
      <c r="T106" s="380"/>
      <c r="U106" s="380"/>
      <c r="V106" s="380"/>
      <c r="W106" s="380"/>
      <c r="X106" s="380"/>
      <c r="Y106" s="380"/>
      <c r="Z106" s="380"/>
      <c r="AA106" s="380"/>
      <c r="AB106" s="380"/>
      <c r="AC106" s="380"/>
      <c r="AD106" s="380"/>
      <c r="AE106" s="380"/>
      <c r="AF106" s="380"/>
      <c r="AG106" s="380"/>
      <c r="AH106" s="380"/>
      <c r="AI106" s="380"/>
      <c r="AJ106" s="380"/>
      <c r="AK106" s="380"/>
      <c r="AL106" s="380"/>
      <c r="AM106" s="380"/>
      <c r="AN106" s="380"/>
      <c r="AO106" s="380"/>
      <c r="AP106" s="380"/>
      <c r="AQ106" s="380"/>
      <c r="AR106" s="380"/>
      <c r="AS106" s="380"/>
      <c r="AT106" s="380"/>
      <c r="AU106" s="380"/>
      <c r="AV106" s="380"/>
      <c r="AW106" s="380"/>
      <c r="AX106" s="380"/>
      <c r="AY106" s="380"/>
      <c r="AZ106" s="380"/>
      <c r="BA106" s="380"/>
      <c r="BB106" s="380"/>
      <c r="BC106" s="380"/>
      <c r="BD106" s="380"/>
      <c r="BE106" s="380"/>
      <c r="BF106" s="380"/>
      <c r="BG106" s="380"/>
      <c r="BH106" s="380"/>
      <c r="BI106" s="380"/>
      <c r="BJ106" s="380"/>
      <c r="BK106" s="380"/>
      <c r="BL106" s="380"/>
      <c r="BM106" s="380"/>
      <c r="BN106" s="380"/>
      <c r="BO106" s="380"/>
      <c r="BP106" s="380"/>
      <c r="BQ106" s="380"/>
      <c r="BR106" s="380"/>
      <c r="BS106" s="380"/>
      <c r="BT106" s="380"/>
      <c r="BU106" s="380"/>
      <c r="BV106" s="380"/>
      <c r="BW106" s="380"/>
      <c r="BX106" s="380"/>
      <c r="BY106" s="380"/>
      <c r="BZ106" s="380"/>
      <c r="CA106" s="380"/>
      <c r="CB106" s="380"/>
      <c r="CC106" s="380"/>
      <c r="CD106" s="380"/>
      <c r="CE106" s="380"/>
      <c r="CF106" s="380"/>
      <c r="CG106" s="380"/>
      <c r="CH106" s="380"/>
      <c r="CI106" s="380"/>
      <c r="CJ106" s="380"/>
      <c r="CK106" s="380"/>
      <c r="CL106" s="380"/>
      <c r="CM106" s="380"/>
      <c r="CN106" s="380"/>
      <c r="CO106" s="380"/>
      <c r="CP106" s="380"/>
      <c r="CQ106" s="380"/>
      <c r="CR106" s="380"/>
      <c r="CS106" s="380"/>
      <c r="CT106" s="380"/>
      <c r="CU106" s="380"/>
      <c r="CV106" s="380"/>
      <c r="CW106" s="380"/>
      <c r="CX106" s="380"/>
      <c r="CY106" s="380"/>
      <c r="CZ106" s="380"/>
      <c r="DA106" s="380"/>
      <c r="DB106" s="380"/>
      <c r="DC106" s="380"/>
      <c r="DD106" s="380"/>
      <c r="DE106" s="380"/>
      <c r="DF106" s="380"/>
      <c r="DG106" s="380"/>
      <c r="DH106" s="380"/>
      <c r="DI106" s="380"/>
      <c r="DJ106" s="380"/>
      <c r="DK106" s="380"/>
      <c r="DL106" s="380"/>
      <c r="DM106" s="380"/>
      <c r="DN106" s="380"/>
      <c r="DO106" s="380"/>
      <c r="DP106" s="380"/>
      <c r="DQ106" s="380"/>
      <c r="DR106" s="380"/>
      <c r="DS106" s="380"/>
      <c r="DT106" s="380"/>
      <c r="DU106" s="380"/>
      <c r="DV106" s="380"/>
      <c r="DW106" s="380"/>
      <c r="DX106" s="380"/>
      <c r="DY106" s="380"/>
      <c r="DZ106" s="380"/>
    </row>
    <row r="107" spans="1:130" s="158" customFormat="1" ht="12.75" customHeight="1">
      <c r="A107" s="31" t="s">
        <v>204</v>
      </c>
      <c r="B107" s="38">
        <v>42935</v>
      </c>
      <c r="C107" s="38">
        <v>46593</v>
      </c>
      <c r="D107" s="321"/>
      <c r="E107" s="34">
        <v>100000000</v>
      </c>
      <c r="F107" s="34">
        <v>201750000</v>
      </c>
      <c r="G107" s="34">
        <v>89500000</v>
      </c>
      <c r="H107" s="35">
        <f>92184974.94+832350</f>
        <v>93017324.939999998</v>
      </c>
      <c r="I107" s="35">
        <v>0</v>
      </c>
      <c r="J107" s="35">
        <v>2684974.94</v>
      </c>
      <c r="K107" s="103">
        <v>101.67</v>
      </c>
      <c r="L107" s="35">
        <v>102.76</v>
      </c>
      <c r="M107" s="35">
        <v>103.23</v>
      </c>
      <c r="N107" s="35">
        <v>103</v>
      </c>
      <c r="O107" s="59">
        <v>1.95E-2</v>
      </c>
      <c r="P107" s="104">
        <v>1.77E-2</v>
      </c>
      <c r="Q107" s="37">
        <v>1.6299999999999999E-2</v>
      </c>
      <c r="R107" s="103">
        <v>0</v>
      </c>
      <c r="S107" s="380"/>
      <c r="T107" s="380"/>
      <c r="U107" s="380"/>
      <c r="V107" s="380"/>
      <c r="W107" s="380"/>
      <c r="X107" s="380"/>
      <c r="Y107" s="380"/>
      <c r="Z107" s="380"/>
      <c r="AA107" s="380"/>
      <c r="AB107" s="380"/>
      <c r="AC107" s="380"/>
      <c r="AD107" s="380"/>
      <c r="AE107" s="380"/>
      <c r="AF107" s="380"/>
      <c r="AG107" s="380"/>
      <c r="AH107" s="380"/>
      <c r="AI107" s="380"/>
      <c r="AJ107" s="380"/>
      <c r="AK107" s="380"/>
      <c r="AL107" s="380"/>
      <c r="AM107" s="380"/>
      <c r="AN107" s="380"/>
      <c r="AO107" s="380"/>
      <c r="AP107" s="380"/>
      <c r="AQ107" s="380"/>
      <c r="AR107" s="380"/>
      <c r="AS107" s="380"/>
      <c r="AT107" s="380"/>
      <c r="AU107" s="380"/>
      <c r="AV107" s="380"/>
      <c r="AW107" s="380"/>
      <c r="AX107" s="380"/>
      <c r="AY107" s="380"/>
      <c r="AZ107" s="380"/>
      <c r="BA107" s="380"/>
      <c r="BB107" s="380"/>
      <c r="BC107" s="380"/>
      <c r="BD107" s="380"/>
      <c r="BE107" s="380"/>
      <c r="BF107" s="380"/>
      <c r="BG107" s="380"/>
      <c r="BH107" s="380"/>
      <c r="BI107" s="380"/>
      <c r="BJ107" s="380"/>
      <c r="BK107" s="380"/>
      <c r="BL107" s="380"/>
      <c r="BM107" s="380"/>
      <c r="BN107" s="380"/>
      <c r="BO107" s="380"/>
      <c r="BP107" s="380"/>
      <c r="BQ107" s="380"/>
      <c r="BR107" s="380"/>
      <c r="BS107" s="380"/>
      <c r="BT107" s="380"/>
      <c r="BU107" s="380"/>
      <c r="BV107" s="380"/>
      <c r="BW107" s="380"/>
      <c r="BX107" s="380"/>
      <c r="BY107" s="380"/>
      <c r="BZ107" s="380"/>
      <c r="CA107" s="380"/>
      <c r="CB107" s="380"/>
      <c r="CC107" s="380"/>
      <c r="CD107" s="380"/>
      <c r="CE107" s="380"/>
      <c r="CF107" s="380"/>
      <c r="CG107" s="380"/>
      <c r="CH107" s="380"/>
      <c r="CI107" s="380"/>
      <c r="CJ107" s="380"/>
      <c r="CK107" s="380"/>
      <c r="CL107" s="380"/>
      <c r="CM107" s="380"/>
      <c r="CN107" s="380"/>
      <c r="CO107" s="380"/>
      <c r="CP107" s="380"/>
      <c r="CQ107" s="380"/>
      <c r="CR107" s="380"/>
      <c r="CS107" s="380"/>
      <c r="CT107" s="380"/>
      <c r="CU107" s="380"/>
      <c r="CV107" s="380"/>
      <c r="CW107" s="380"/>
      <c r="CX107" s="380"/>
      <c r="CY107" s="380"/>
      <c r="CZ107" s="380"/>
      <c r="DA107" s="380"/>
      <c r="DB107" s="380"/>
      <c r="DC107" s="380"/>
      <c r="DD107" s="380"/>
      <c r="DE107" s="380"/>
      <c r="DF107" s="380"/>
      <c r="DG107" s="380"/>
      <c r="DH107" s="380"/>
      <c r="DI107" s="380"/>
      <c r="DJ107" s="380"/>
      <c r="DK107" s="380"/>
      <c r="DL107" s="380"/>
      <c r="DM107" s="380"/>
      <c r="DN107" s="380"/>
      <c r="DO107" s="380"/>
      <c r="DP107" s="380"/>
      <c r="DQ107" s="380"/>
      <c r="DR107" s="380"/>
      <c r="DS107" s="380"/>
      <c r="DT107" s="380"/>
      <c r="DU107" s="380"/>
      <c r="DV107" s="380"/>
      <c r="DW107" s="380"/>
      <c r="DX107" s="380"/>
      <c r="DY107" s="380"/>
      <c r="DZ107" s="380"/>
    </row>
    <row r="108" spans="1:130" s="158" customFormat="1" ht="12.75" customHeight="1">
      <c r="A108" s="533" t="s">
        <v>326</v>
      </c>
      <c r="B108" s="534"/>
      <c r="C108" s="22">
        <v>47473</v>
      </c>
      <c r="D108" s="73">
        <v>3836</v>
      </c>
      <c r="E108" s="24">
        <f>E110+E109</f>
        <v>400000000</v>
      </c>
      <c r="F108" s="24">
        <f>F109+F110</f>
        <v>777780000</v>
      </c>
      <c r="G108" s="24">
        <f>G110+G109</f>
        <v>400000000</v>
      </c>
      <c r="H108" s="27"/>
      <c r="I108" s="27"/>
      <c r="J108" s="27"/>
      <c r="K108" s="105"/>
      <c r="L108" s="106"/>
      <c r="M108" s="106"/>
      <c r="N108" s="106"/>
      <c r="O108" s="102">
        <v>5.0000000000000001E-3</v>
      </c>
      <c r="P108" s="107"/>
      <c r="Q108" s="29"/>
      <c r="R108" s="105"/>
      <c r="S108" s="380"/>
      <c r="T108" s="380"/>
      <c r="U108" s="380"/>
      <c r="V108" s="380"/>
      <c r="W108" s="380"/>
      <c r="X108" s="380"/>
      <c r="Y108" s="380"/>
      <c r="Z108" s="380"/>
      <c r="AA108" s="380"/>
      <c r="AB108" s="380"/>
      <c r="AC108" s="380"/>
      <c r="AD108" s="380"/>
      <c r="AE108" s="380"/>
      <c r="AF108" s="380"/>
      <c r="AG108" s="380"/>
      <c r="AH108" s="380"/>
      <c r="AI108" s="380"/>
      <c r="AJ108" s="380"/>
      <c r="AK108" s="380"/>
      <c r="AL108" s="380"/>
      <c r="AM108" s="380"/>
      <c r="AN108" s="380"/>
      <c r="AO108" s="380"/>
      <c r="AP108" s="380"/>
      <c r="AQ108" s="380"/>
      <c r="AR108" s="380"/>
      <c r="AS108" s="380"/>
      <c r="AT108" s="380"/>
      <c r="AU108" s="380"/>
      <c r="AV108" s="380"/>
      <c r="AW108" s="380"/>
      <c r="AX108" s="380"/>
      <c r="AY108" s="380"/>
      <c r="AZ108" s="380"/>
      <c r="BA108" s="380"/>
      <c r="BB108" s="380"/>
      <c r="BC108" s="380"/>
      <c r="BD108" s="380"/>
      <c r="BE108" s="380"/>
      <c r="BF108" s="380"/>
      <c r="BG108" s="380"/>
      <c r="BH108" s="380"/>
      <c r="BI108" s="380"/>
      <c r="BJ108" s="380"/>
      <c r="BK108" s="380"/>
      <c r="BL108" s="380"/>
      <c r="BM108" s="380"/>
      <c r="BN108" s="380"/>
      <c r="BO108" s="380"/>
      <c r="BP108" s="380"/>
      <c r="BQ108" s="380"/>
      <c r="BR108" s="380"/>
      <c r="BS108" s="380"/>
      <c r="BT108" s="380"/>
      <c r="BU108" s="380"/>
      <c r="BV108" s="380"/>
      <c r="BW108" s="380"/>
      <c r="BX108" s="380"/>
      <c r="BY108" s="380"/>
      <c r="BZ108" s="380"/>
      <c r="CA108" s="380"/>
      <c r="CB108" s="380"/>
      <c r="CC108" s="380"/>
      <c r="CD108" s="380"/>
      <c r="CE108" s="380"/>
      <c r="CF108" s="380"/>
      <c r="CG108" s="380"/>
      <c r="CH108" s="380"/>
      <c r="CI108" s="380"/>
      <c r="CJ108" s="380"/>
      <c r="CK108" s="380"/>
      <c r="CL108" s="380"/>
      <c r="CM108" s="380"/>
      <c r="CN108" s="380"/>
      <c r="CO108" s="380"/>
      <c r="CP108" s="380"/>
      <c r="CQ108" s="380"/>
      <c r="CR108" s="380"/>
      <c r="CS108" s="380"/>
      <c r="CT108" s="380"/>
      <c r="CU108" s="380"/>
      <c r="CV108" s="380"/>
      <c r="CW108" s="380"/>
      <c r="CX108" s="380"/>
      <c r="CY108" s="380"/>
      <c r="CZ108" s="380"/>
      <c r="DA108" s="380"/>
      <c r="DB108" s="380"/>
      <c r="DC108" s="380"/>
      <c r="DD108" s="380"/>
      <c r="DE108" s="380"/>
      <c r="DF108" s="380"/>
      <c r="DG108" s="380"/>
      <c r="DH108" s="380"/>
      <c r="DI108" s="380"/>
      <c r="DJ108" s="380"/>
      <c r="DK108" s="380"/>
      <c r="DL108" s="380"/>
      <c r="DM108" s="380"/>
      <c r="DN108" s="380"/>
      <c r="DO108" s="380"/>
      <c r="DP108" s="380"/>
      <c r="DQ108" s="380"/>
      <c r="DR108" s="380"/>
      <c r="DS108" s="380"/>
      <c r="DT108" s="380"/>
      <c r="DU108" s="380"/>
      <c r="DV108" s="380"/>
      <c r="DW108" s="380"/>
      <c r="DX108" s="380"/>
      <c r="DY108" s="380"/>
      <c r="DZ108" s="380"/>
    </row>
    <row r="109" spans="1:130" s="158" customFormat="1" ht="12.75" customHeight="1">
      <c r="A109" s="260" t="s">
        <v>201</v>
      </c>
      <c r="B109" s="32">
        <v>43637</v>
      </c>
      <c r="C109" s="32">
        <v>47473</v>
      </c>
      <c r="D109" s="33"/>
      <c r="E109" s="34">
        <v>200000000</v>
      </c>
      <c r="F109" s="34">
        <v>472030000</v>
      </c>
      <c r="G109" s="34">
        <v>200000000</v>
      </c>
      <c r="H109" s="35">
        <v>201883169.96000001</v>
      </c>
      <c r="I109" s="35">
        <v>0</v>
      </c>
      <c r="J109" s="35">
        <v>1883169.96</v>
      </c>
      <c r="K109" s="103">
        <v>99.6</v>
      </c>
      <c r="L109" s="35">
        <v>100</v>
      </c>
      <c r="M109" s="35">
        <v>101.66</v>
      </c>
      <c r="N109" s="35">
        <v>100.94</v>
      </c>
      <c r="O109" s="59">
        <v>5.0000000000000001E-3</v>
      </c>
      <c r="P109" s="104">
        <v>5.4000000000000003E-3</v>
      </c>
      <c r="Q109" s="37">
        <v>4.1000000000000003E-3</v>
      </c>
      <c r="R109" s="103">
        <v>0</v>
      </c>
      <c r="S109" s="380"/>
      <c r="T109" s="380"/>
      <c r="U109" s="380"/>
      <c r="V109" s="380"/>
      <c r="W109" s="380"/>
      <c r="X109" s="380"/>
      <c r="Y109" s="380"/>
      <c r="Z109" s="380"/>
      <c r="AA109" s="380"/>
      <c r="AB109" s="380"/>
      <c r="AC109" s="380"/>
      <c r="AD109" s="380"/>
      <c r="AE109" s="380"/>
      <c r="AF109" s="380"/>
      <c r="AG109" s="380"/>
      <c r="AH109" s="380"/>
      <c r="AI109" s="380"/>
      <c r="AJ109" s="380"/>
      <c r="AK109" s="380"/>
      <c r="AL109" s="380"/>
      <c r="AM109" s="380"/>
      <c r="AN109" s="380"/>
      <c r="AO109" s="380"/>
      <c r="AP109" s="380"/>
      <c r="AQ109" s="380"/>
      <c r="AR109" s="380"/>
      <c r="AS109" s="380"/>
      <c r="AT109" s="380"/>
      <c r="AU109" s="380"/>
      <c r="AV109" s="380"/>
      <c r="AW109" s="380"/>
      <c r="AX109" s="380"/>
      <c r="AY109" s="380"/>
      <c r="AZ109" s="380"/>
      <c r="BA109" s="380"/>
      <c r="BB109" s="380"/>
      <c r="BC109" s="380"/>
      <c r="BD109" s="380"/>
      <c r="BE109" s="380"/>
      <c r="BF109" s="380"/>
      <c r="BG109" s="380"/>
      <c r="BH109" s="380"/>
      <c r="BI109" s="380"/>
      <c r="BJ109" s="380"/>
      <c r="BK109" s="380"/>
      <c r="BL109" s="380"/>
      <c r="BM109" s="380"/>
      <c r="BN109" s="380"/>
      <c r="BO109" s="380"/>
      <c r="BP109" s="380"/>
      <c r="BQ109" s="380"/>
      <c r="BR109" s="380"/>
      <c r="BS109" s="380"/>
      <c r="BT109" s="380"/>
      <c r="BU109" s="380"/>
      <c r="BV109" s="380"/>
      <c r="BW109" s="380"/>
      <c r="BX109" s="380"/>
      <c r="BY109" s="380"/>
      <c r="BZ109" s="380"/>
      <c r="CA109" s="380"/>
      <c r="CB109" s="380"/>
      <c r="CC109" s="380"/>
      <c r="CD109" s="380"/>
      <c r="CE109" s="380"/>
      <c r="CF109" s="380"/>
      <c r="CG109" s="380"/>
      <c r="CH109" s="380"/>
      <c r="CI109" s="380"/>
      <c r="CJ109" s="380"/>
      <c r="CK109" s="380"/>
      <c r="CL109" s="380"/>
      <c r="CM109" s="380"/>
      <c r="CN109" s="380"/>
      <c r="CO109" s="380"/>
      <c r="CP109" s="380"/>
      <c r="CQ109" s="380"/>
      <c r="CR109" s="380"/>
      <c r="CS109" s="380"/>
      <c r="CT109" s="380"/>
      <c r="CU109" s="380"/>
      <c r="CV109" s="380"/>
      <c r="CW109" s="380"/>
      <c r="CX109" s="380"/>
      <c r="CY109" s="380"/>
      <c r="CZ109" s="380"/>
      <c r="DA109" s="380"/>
      <c r="DB109" s="380"/>
      <c r="DC109" s="380"/>
      <c r="DD109" s="380"/>
      <c r="DE109" s="380"/>
      <c r="DF109" s="380"/>
      <c r="DG109" s="380"/>
      <c r="DH109" s="380"/>
      <c r="DI109" s="380"/>
      <c r="DJ109" s="380"/>
      <c r="DK109" s="380"/>
      <c r="DL109" s="380"/>
      <c r="DM109" s="380"/>
      <c r="DN109" s="380"/>
      <c r="DO109" s="380"/>
      <c r="DP109" s="380"/>
      <c r="DQ109" s="380"/>
      <c r="DR109" s="380"/>
      <c r="DS109" s="380"/>
      <c r="DT109" s="380"/>
      <c r="DU109" s="380"/>
      <c r="DV109" s="380"/>
      <c r="DW109" s="380"/>
      <c r="DX109" s="380"/>
      <c r="DY109" s="380"/>
      <c r="DZ109" s="380"/>
    </row>
    <row r="110" spans="1:130" s="158" customFormat="1" ht="12.75" customHeight="1">
      <c r="A110" s="288" t="s">
        <v>202</v>
      </c>
      <c r="B110" s="38">
        <v>43677</v>
      </c>
      <c r="C110" s="38">
        <v>47473</v>
      </c>
      <c r="D110" s="33"/>
      <c r="E110" s="34">
        <v>200000000</v>
      </c>
      <c r="F110" s="34">
        <v>305750000</v>
      </c>
      <c r="G110" s="34">
        <v>200000000</v>
      </c>
      <c r="H110" s="35">
        <v>203778820.00999999</v>
      </c>
      <c r="I110" s="35">
        <v>0</v>
      </c>
      <c r="J110" s="35">
        <v>3678820</v>
      </c>
      <c r="K110" s="103">
        <v>101.29</v>
      </c>
      <c r="L110" s="35">
        <v>100.81</v>
      </c>
      <c r="M110" s="35">
        <v>102.56</v>
      </c>
      <c r="N110" s="35">
        <v>101.84</v>
      </c>
      <c r="O110" s="59">
        <v>5.0000000000000001E-3</v>
      </c>
      <c r="P110" s="104">
        <v>3.7000000000000002E-3</v>
      </c>
      <c r="Q110" s="37">
        <v>3.2000000000000002E-3</v>
      </c>
      <c r="R110" s="103">
        <v>0</v>
      </c>
      <c r="S110" s="380"/>
      <c r="T110" s="380"/>
      <c r="U110" s="380"/>
      <c r="V110" s="380"/>
      <c r="W110" s="380"/>
      <c r="X110" s="380"/>
      <c r="Y110" s="380"/>
      <c r="Z110" s="380"/>
      <c r="AA110" s="380"/>
      <c r="AB110" s="380"/>
      <c r="AC110" s="380"/>
      <c r="AD110" s="380"/>
      <c r="AE110" s="380"/>
      <c r="AF110" s="380"/>
      <c r="AG110" s="380"/>
      <c r="AH110" s="380"/>
      <c r="AI110" s="380"/>
      <c r="AJ110" s="380"/>
      <c r="AK110" s="380"/>
      <c r="AL110" s="380"/>
      <c r="AM110" s="380"/>
      <c r="AN110" s="380"/>
      <c r="AO110" s="380"/>
      <c r="AP110" s="380"/>
      <c r="AQ110" s="380"/>
      <c r="AR110" s="380"/>
      <c r="AS110" s="380"/>
      <c r="AT110" s="380"/>
      <c r="AU110" s="380"/>
      <c r="AV110" s="380"/>
      <c r="AW110" s="380"/>
      <c r="AX110" s="380"/>
      <c r="AY110" s="380"/>
      <c r="AZ110" s="380"/>
      <c r="BA110" s="380"/>
      <c r="BB110" s="380"/>
      <c r="BC110" s="380"/>
      <c r="BD110" s="380"/>
      <c r="BE110" s="380"/>
      <c r="BF110" s="380"/>
      <c r="BG110" s="380"/>
      <c r="BH110" s="380"/>
      <c r="BI110" s="380"/>
      <c r="BJ110" s="380"/>
      <c r="BK110" s="380"/>
      <c r="BL110" s="380"/>
      <c r="BM110" s="380"/>
      <c r="BN110" s="380"/>
      <c r="BO110" s="380"/>
      <c r="BP110" s="380"/>
      <c r="BQ110" s="380"/>
      <c r="BR110" s="380"/>
      <c r="BS110" s="380"/>
      <c r="BT110" s="380"/>
      <c r="BU110" s="380"/>
      <c r="BV110" s="380"/>
      <c r="BW110" s="380"/>
      <c r="BX110" s="380"/>
      <c r="BY110" s="380"/>
      <c r="BZ110" s="380"/>
      <c r="CA110" s="380"/>
      <c r="CB110" s="380"/>
      <c r="CC110" s="380"/>
      <c r="CD110" s="380"/>
      <c r="CE110" s="380"/>
      <c r="CF110" s="380"/>
      <c r="CG110" s="380"/>
      <c r="CH110" s="380"/>
      <c r="CI110" s="380"/>
      <c r="CJ110" s="380"/>
      <c r="CK110" s="380"/>
      <c r="CL110" s="380"/>
      <c r="CM110" s="380"/>
      <c r="CN110" s="380"/>
      <c r="CO110" s="380"/>
      <c r="CP110" s="380"/>
      <c r="CQ110" s="380"/>
      <c r="CR110" s="380"/>
      <c r="CS110" s="380"/>
      <c r="CT110" s="380"/>
      <c r="CU110" s="380"/>
      <c r="CV110" s="380"/>
      <c r="CW110" s="380"/>
      <c r="CX110" s="380"/>
      <c r="CY110" s="380"/>
      <c r="CZ110" s="380"/>
      <c r="DA110" s="380"/>
      <c r="DB110" s="380"/>
      <c r="DC110" s="380"/>
      <c r="DD110" s="380"/>
      <c r="DE110" s="380"/>
      <c r="DF110" s="380"/>
      <c r="DG110" s="380"/>
      <c r="DH110" s="380"/>
      <c r="DI110" s="380"/>
      <c r="DJ110" s="380"/>
      <c r="DK110" s="380"/>
      <c r="DL110" s="380"/>
      <c r="DM110" s="380"/>
      <c r="DN110" s="380"/>
      <c r="DO110" s="380"/>
      <c r="DP110" s="380"/>
      <c r="DQ110" s="380"/>
      <c r="DR110" s="380"/>
      <c r="DS110" s="380"/>
      <c r="DT110" s="380"/>
      <c r="DU110" s="380"/>
      <c r="DV110" s="380"/>
      <c r="DW110" s="380"/>
      <c r="DX110" s="380"/>
      <c r="DY110" s="380"/>
      <c r="DZ110" s="380"/>
    </row>
    <row r="111" spans="1:130" s="158" customFormat="1" ht="20.25" customHeight="1">
      <c r="A111" s="429" t="s">
        <v>216</v>
      </c>
      <c r="B111" s="116"/>
      <c r="C111" s="116"/>
      <c r="D111" s="117"/>
      <c r="E111" s="45">
        <f>+E56+E66+E74+E81+E90+E98+E100+E103+E108</f>
        <v>2800000000</v>
      </c>
      <c r="F111" s="45">
        <f>+F56+F66+F74+F81+F90+F98+F100+F103+F108</f>
        <v>6521729400</v>
      </c>
      <c r="G111" s="45">
        <f>+G56+G66+G74+G81+G90+G98+G100+G103+G108</f>
        <v>2760510000</v>
      </c>
      <c r="H111" s="45">
        <f>SUM(H56:H110)</f>
        <v>2808335778.25</v>
      </c>
      <c r="I111" s="45">
        <f>SUM(I56:I110)</f>
        <v>38649493.029999994</v>
      </c>
      <c r="J111" s="45">
        <f>SUM(J56:J110)</f>
        <v>68053849.219999999</v>
      </c>
      <c r="K111" s="46"/>
      <c r="L111" s="46"/>
      <c r="M111" s="46"/>
      <c r="N111" s="46"/>
      <c r="O111" s="47"/>
      <c r="P111" s="47"/>
      <c r="Q111" s="47"/>
      <c r="R111" s="48"/>
      <c r="S111" s="412"/>
      <c r="T111" s="380"/>
      <c r="U111" s="380"/>
      <c r="V111" s="380"/>
      <c r="W111" s="380"/>
      <c r="X111" s="380"/>
      <c r="Y111" s="380"/>
      <c r="Z111" s="380"/>
      <c r="AA111" s="380"/>
      <c r="AB111" s="380"/>
      <c r="AC111" s="380"/>
      <c r="AD111" s="380"/>
      <c r="AE111" s="380"/>
      <c r="AF111" s="380"/>
      <c r="AG111" s="380"/>
      <c r="AH111" s="380"/>
      <c r="AI111" s="380"/>
      <c r="AJ111" s="380"/>
      <c r="AK111" s="380"/>
      <c r="AL111" s="380"/>
      <c r="AM111" s="380"/>
      <c r="AN111" s="380"/>
      <c r="AO111" s="380"/>
      <c r="AP111" s="380"/>
      <c r="AQ111" s="380"/>
      <c r="AR111" s="380"/>
      <c r="AS111" s="380"/>
      <c r="AT111" s="380"/>
      <c r="AU111" s="380"/>
      <c r="AV111" s="380"/>
      <c r="AW111" s="380"/>
      <c r="AX111" s="380"/>
      <c r="AY111" s="380"/>
      <c r="AZ111" s="380"/>
      <c r="BA111" s="380"/>
      <c r="BB111" s="380"/>
      <c r="BC111" s="380"/>
      <c r="BD111" s="380"/>
      <c r="BE111" s="380"/>
      <c r="BF111" s="380"/>
      <c r="BG111" s="380"/>
      <c r="BH111" s="380"/>
      <c r="BI111" s="380"/>
      <c r="BJ111" s="380"/>
      <c r="BK111" s="380"/>
      <c r="BL111" s="380"/>
      <c r="BM111" s="380"/>
      <c r="BN111" s="380"/>
      <c r="BO111" s="380"/>
      <c r="BP111" s="380"/>
      <c r="BQ111" s="380"/>
      <c r="BR111" s="380"/>
      <c r="BS111" s="380"/>
      <c r="BT111" s="380"/>
      <c r="BU111" s="380"/>
      <c r="BV111" s="380"/>
      <c r="BW111" s="380"/>
      <c r="BX111" s="380"/>
      <c r="BY111" s="380"/>
      <c r="BZ111" s="380"/>
      <c r="CA111" s="380"/>
      <c r="CB111" s="380"/>
      <c r="CC111" s="380"/>
      <c r="CD111" s="380"/>
      <c r="CE111" s="380"/>
      <c r="CF111" s="380"/>
      <c r="CG111" s="380"/>
      <c r="CH111" s="380"/>
      <c r="CI111" s="380"/>
      <c r="CJ111" s="380"/>
      <c r="CK111" s="380"/>
      <c r="CL111" s="380"/>
      <c r="CM111" s="380"/>
      <c r="CN111" s="380"/>
      <c r="CO111" s="380"/>
      <c r="CP111" s="380"/>
      <c r="CQ111" s="380"/>
      <c r="CR111" s="380"/>
      <c r="CS111" s="380"/>
      <c r="CT111" s="380"/>
      <c r="CU111" s="380"/>
      <c r="CV111" s="380"/>
      <c r="CW111" s="380"/>
      <c r="CX111" s="380"/>
      <c r="CY111" s="380"/>
      <c r="CZ111" s="380"/>
      <c r="DA111" s="380"/>
      <c r="DB111" s="380"/>
      <c r="DC111" s="380"/>
      <c r="DD111" s="380"/>
      <c r="DE111" s="380"/>
      <c r="DF111" s="380"/>
      <c r="DG111" s="380"/>
      <c r="DH111" s="380"/>
      <c r="DI111" s="380"/>
      <c r="DJ111" s="380"/>
      <c r="DK111" s="380"/>
      <c r="DL111" s="380"/>
      <c r="DM111" s="380"/>
      <c r="DN111" s="380"/>
      <c r="DO111" s="380"/>
      <c r="DP111" s="380"/>
      <c r="DQ111" s="380"/>
      <c r="DR111" s="380"/>
      <c r="DS111" s="380"/>
      <c r="DT111" s="380"/>
      <c r="DU111" s="380"/>
      <c r="DV111" s="380"/>
      <c r="DW111" s="380"/>
      <c r="DX111" s="380"/>
      <c r="DY111" s="380"/>
      <c r="DZ111" s="380"/>
    </row>
    <row r="112" spans="1:130" s="158" customFormat="1" ht="12.75" customHeight="1">
      <c r="A112" s="535" t="s">
        <v>327</v>
      </c>
      <c r="B112" s="540"/>
      <c r="C112" s="540"/>
      <c r="D112" s="540"/>
      <c r="E112" s="540"/>
      <c r="F112" s="540"/>
      <c r="G112" s="540"/>
      <c r="H112" s="540"/>
      <c r="I112" s="540"/>
      <c r="J112" s="540"/>
      <c r="K112" s="540"/>
      <c r="L112" s="540"/>
      <c r="M112" s="540"/>
      <c r="N112" s="540"/>
      <c r="O112" s="540"/>
      <c r="P112" s="540"/>
      <c r="Q112" s="540"/>
      <c r="R112" s="540"/>
      <c r="S112" s="412"/>
      <c r="T112" s="380"/>
      <c r="U112" s="380"/>
      <c r="V112" s="380"/>
      <c r="W112" s="380"/>
      <c r="X112" s="380"/>
      <c r="Y112" s="380"/>
      <c r="Z112" s="380"/>
      <c r="AA112" s="380"/>
      <c r="AB112" s="380"/>
      <c r="AC112" s="380"/>
      <c r="AD112" s="380"/>
      <c r="AE112" s="380"/>
      <c r="AF112" s="380"/>
      <c r="AG112" s="380"/>
      <c r="AH112" s="380"/>
      <c r="AI112" s="380"/>
      <c r="AJ112" s="380"/>
      <c r="AK112" s="380"/>
      <c r="AL112" s="380"/>
      <c r="AM112" s="380"/>
      <c r="AN112" s="380"/>
      <c r="AO112" s="380"/>
      <c r="AP112" s="380"/>
      <c r="AQ112" s="380"/>
      <c r="AR112" s="380"/>
      <c r="AS112" s="380"/>
      <c r="AT112" s="380"/>
      <c r="AU112" s="380"/>
      <c r="AV112" s="380"/>
      <c r="AW112" s="380"/>
      <c r="AX112" s="380"/>
      <c r="AY112" s="380"/>
      <c r="AZ112" s="380"/>
      <c r="BA112" s="380"/>
      <c r="BB112" s="380"/>
      <c r="BC112" s="380"/>
      <c r="BD112" s="380"/>
      <c r="BE112" s="380"/>
      <c r="BF112" s="380"/>
      <c r="BG112" s="380"/>
      <c r="BH112" s="380"/>
      <c r="BI112" s="380"/>
      <c r="BJ112" s="380"/>
      <c r="BK112" s="380"/>
      <c r="BL112" s="380"/>
      <c r="BM112" s="380"/>
      <c r="BN112" s="380"/>
      <c r="BO112" s="380"/>
      <c r="BP112" s="380"/>
      <c r="BQ112" s="380"/>
      <c r="BR112" s="380"/>
      <c r="BS112" s="380"/>
      <c r="BT112" s="380"/>
      <c r="BU112" s="380"/>
      <c r="BV112" s="380"/>
      <c r="BW112" s="380"/>
      <c r="BX112" s="380"/>
      <c r="BY112" s="380"/>
      <c r="BZ112" s="380"/>
      <c r="CA112" s="380"/>
      <c r="CB112" s="380"/>
      <c r="CC112" s="380"/>
      <c r="CD112" s="380"/>
      <c r="CE112" s="380"/>
      <c r="CF112" s="380"/>
      <c r="CG112" s="380"/>
      <c r="CH112" s="380"/>
      <c r="CI112" s="380"/>
      <c r="CJ112" s="380"/>
      <c r="CK112" s="380"/>
      <c r="CL112" s="380"/>
      <c r="CM112" s="380"/>
      <c r="CN112" s="380"/>
      <c r="CO112" s="380"/>
      <c r="CP112" s="380"/>
      <c r="CQ112" s="380"/>
      <c r="CR112" s="380"/>
      <c r="CS112" s="380"/>
      <c r="CT112" s="380"/>
      <c r="CU112" s="380"/>
      <c r="CV112" s="380"/>
      <c r="CW112" s="380"/>
      <c r="CX112" s="380"/>
      <c r="CY112" s="380"/>
      <c r="CZ112" s="380"/>
      <c r="DA112" s="380"/>
      <c r="DB112" s="380"/>
      <c r="DC112" s="380"/>
      <c r="DD112" s="380"/>
      <c r="DE112" s="380"/>
      <c r="DF112" s="380"/>
      <c r="DG112" s="380"/>
      <c r="DH112" s="380"/>
      <c r="DI112" s="380"/>
      <c r="DJ112" s="380"/>
      <c r="DK112" s="380"/>
      <c r="DL112" s="380"/>
      <c r="DM112" s="380"/>
      <c r="DN112" s="380"/>
      <c r="DO112" s="380"/>
      <c r="DP112" s="380"/>
      <c r="DQ112" s="380"/>
      <c r="DR112" s="380"/>
      <c r="DS112" s="380"/>
      <c r="DT112" s="380"/>
      <c r="DU112" s="380"/>
      <c r="DV112" s="380"/>
      <c r="DW112" s="380"/>
      <c r="DX112" s="380"/>
      <c r="DY112" s="380"/>
      <c r="DZ112" s="380"/>
    </row>
    <row r="113" spans="1:130" s="158" customFormat="1" ht="12" customHeight="1">
      <c r="A113" s="524"/>
      <c r="B113" s="524"/>
      <c r="C113" s="524"/>
      <c r="D113" s="524"/>
      <c r="E113" s="524"/>
      <c r="F113" s="524"/>
      <c r="G113" s="524"/>
      <c r="H113" s="524"/>
      <c r="I113" s="524"/>
      <c r="J113" s="524"/>
      <c r="K113" s="524"/>
      <c r="L113" s="524"/>
      <c r="M113" s="524"/>
      <c r="N113" s="524"/>
      <c r="O113" s="524"/>
      <c r="P113" s="524"/>
      <c r="Q113" s="524"/>
      <c r="R113" s="524"/>
      <c r="S113" s="412"/>
      <c r="T113" s="380"/>
      <c r="U113" s="380"/>
      <c r="V113" s="380"/>
      <c r="W113" s="380"/>
      <c r="X113" s="380"/>
      <c r="Y113" s="380"/>
      <c r="Z113" s="380"/>
      <c r="AA113" s="380"/>
      <c r="AB113" s="380"/>
      <c r="AC113" s="380"/>
      <c r="AD113" s="380"/>
      <c r="AE113" s="380"/>
      <c r="AF113" s="380"/>
      <c r="AG113" s="380"/>
      <c r="AH113" s="380"/>
      <c r="AI113" s="380"/>
      <c r="AJ113" s="380"/>
      <c r="AK113" s="380"/>
      <c r="AL113" s="380"/>
      <c r="AM113" s="380"/>
      <c r="AN113" s="380"/>
      <c r="AO113" s="380"/>
      <c r="AP113" s="380"/>
      <c r="AQ113" s="380"/>
      <c r="AR113" s="380"/>
      <c r="AS113" s="380"/>
      <c r="AT113" s="380"/>
      <c r="AU113" s="380"/>
      <c r="AV113" s="380"/>
      <c r="AW113" s="380"/>
      <c r="AX113" s="380"/>
      <c r="AY113" s="380"/>
      <c r="AZ113" s="380"/>
      <c r="BA113" s="380"/>
      <c r="BB113" s="380"/>
      <c r="BC113" s="380"/>
      <c r="BD113" s="380"/>
      <c r="BE113" s="380"/>
      <c r="BF113" s="380"/>
      <c r="BG113" s="380"/>
      <c r="BH113" s="380"/>
      <c r="BI113" s="380"/>
      <c r="BJ113" s="380"/>
      <c r="BK113" s="380"/>
      <c r="BL113" s="380"/>
      <c r="BM113" s="380"/>
      <c r="BN113" s="380"/>
      <c r="BO113" s="380"/>
      <c r="BP113" s="380"/>
      <c r="BQ113" s="380"/>
      <c r="BR113" s="380"/>
      <c r="BS113" s="380"/>
      <c r="BT113" s="380"/>
      <c r="BU113" s="380"/>
      <c r="BV113" s="380"/>
      <c r="BW113" s="380"/>
      <c r="BX113" s="380"/>
      <c r="BY113" s="380"/>
      <c r="BZ113" s="380"/>
      <c r="CA113" s="380"/>
      <c r="CB113" s="380"/>
      <c r="CC113" s="380"/>
      <c r="CD113" s="380"/>
      <c r="CE113" s="380"/>
      <c r="CF113" s="380"/>
      <c r="CG113" s="380"/>
      <c r="CH113" s="380"/>
      <c r="CI113" s="380"/>
      <c r="CJ113" s="380"/>
      <c r="CK113" s="380"/>
      <c r="CL113" s="380"/>
      <c r="CM113" s="380"/>
      <c r="CN113" s="380"/>
      <c r="CO113" s="380"/>
      <c r="CP113" s="380"/>
      <c r="CQ113" s="380"/>
      <c r="CR113" s="380"/>
      <c r="CS113" s="380"/>
      <c r="CT113" s="380"/>
      <c r="CU113" s="380"/>
      <c r="CV113" s="380"/>
      <c r="CW113" s="380"/>
      <c r="CX113" s="380"/>
      <c r="CY113" s="380"/>
      <c r="CZ113" s="380"/>
      <c r="DA113" s="380"/>
      <c r="DB113" s="380"/>
      <c r="DC113" s="380"/>
      <c r="DD113" s="380"/>
      <c r="DE113" s="380"/>
      <c r="DF113" s="380"/>
      <c r="DG113" s="380"/>
      <c r="DH113" s="380"/>
      <c r="DI113" s="380"/>
      <c r="DJ113" s="380"/>
      <c r="DK113" s="380"/>
      <c r="DL113" s="380"/>
      <c r="DM113" s="380"/>
      <c r="DN113" s="380"/>
      <c r="DO113" s="380"/>
      <c r="DP113" s="380"/>
      <c r="DQ113" s="380"/>
      <c r="DR113" s="380"/>
      <c r="DS113" s="380"/>
      <c r="DT113" s="380"/>
      <c r="DU113" s="380"/>
      <c r="DV113" s="380"/>
      <c r="DW113" s="380"/>
      <c r="DX113" s="380"/>
      <c r="DY113" s="380"/>
      <c r="DZ113" s="380"/>
    </row>
    <row r="114" spans="1:130" s="158" customFormat="1" ht="12.75" customHeight="1">
      <c r="A114" s="524"/>
      <c r="B114" s="524"/>
      <c r="C114" s="524"/>
      <c r="D114" s="524"/>
      <c r="E114" s="524"/>
      <c r="F114" s="524"/>
      <c r="G114" s="524"/>
      <c r="H114" s="524"/>
      <c r="I114" s="524"/>
      <c r="J114" s="524"/>
      <c r="K114" s="524"/>
      <c r="L114" s="524"/>
      <c r="M114" s="524"/>
      <c r="N114" s="524"/>
      <c r="O114" s="524"/>
      <c r="P114" s="524"/>
      <c r="Q114" s="524"/>
      <c r="R114" s="524"/>
      <c r="S114" s="412"/>
      <c r="T114" s="380"/>
      <c r="U114" s="380"/>
      <c r="V114" s="380"/>
      <c r="W114" s="380"/>
      <c r="X114" s="380"/>
      <c r="Y114" s="380"/>
      <c r="Z114" s="380"/>
      <c r="AA114" s="380"/>
      <c r="AB114" s="380"/>
      <c r="AC114" s="380"/>
      <c r="AD114" s="380"/>
      <c r="AE114" s="380"/>
      <c r="AF114" s="380"/>
      <c r="AG114" s="380"/>
      <c r="AH114" s="380"/>
      <c r="AI114" s="380"/>
      <c r="AJ114" s="380"/>
      <c r="AK114" s="380"/>
      <c r="AL114" s="380"/>
      <c r="AM114" s="380"/>
      <c r="AN114" s="380"/>
      <c r="AO114" s="380"/>
      <c r="AP114" s="380"/>
      <c r="AQ114" s="380"/>
      <c r="AR114" s="380"/>
      <c r="AS114" s="380"/>
      <c r="AT114" s="380"/>
      <c r="AU114" s="380"/>
      <c r="AV114" s="380"/>
      <c r="AW114" s="380"/>
      <c r="AX114" s="380"/>
      <c r="AY114" s="380"/>
      <c r="AZ114" s="380"/>
      <c r="BA114" s="380"/>
      <c r="BB114" s="380"/>
      <c r="BC114" s="380"/>
      <c r="BD114" s="380"/>
      <c r="BE114" s="380"/>
      <c r="BF114" s="380"/>
      <c r="BG114" s="380"/>
      <c r="BH114" s="380"/>
      <c r="BI114" s="380"/>
      <c r="BJ114" s="380"/>
      <c r="BK114" s="380"/>
      <c r="BL114" s="380"/>
      <c r="BM114" s="380"/>
      <c r="BN114" s="380"/>
      <c r="BO114" s="380"/>
      <c r="BP114" s="380"/>
      <c r="BQ114" s="380"/>
      <c r="BR114" s="380"/>
      <c r="BS114" s="380"/>
      <c r="BT114" s="380"/>
      <c r="BU114" s="380"/>
      <c r="BV114" s="380"/>
      <c r="BW114" s="380"/>
      <c r="BX114" s="380"/>
      <c r="BY114" s="380"/>
      <c r="BZ114" s="380"/>
      <c r="CA114" s="380"/>
      <c r="CB114" s="380"/>
      <c r="CC114" s="380"/>
      <c r="CD114" s="380"/>
      <c r="CE114" s="380"/>
      <c r="CF114" s="380"/>
      <c r="CG114" s="380"/>
      <c r="CH114" s="380"/>
      <c r="CI114" s="380"/>
      <c r="CJ114" s="380"/>
      <c r="CK114" s="380"/>
      <c r="CL114" s="380"/>
      <c r="CM114" s="380"/>
      <c r="CN114" s="380"/>
      <c r="CO114" s="380"/>
      <c r="CP114" s="380"/>
      <c r="CQ114" s="380"/>
      <c r="CR114" s="380"/>
      <c r="CS114" s="380"/>
      <c r="CT114" s="380"/>
      <c r="CU114" s="380"/>
      <c r="CV114" s="380"/>
      <c r="CW114" s="380"/>
      <c r="CX114" s="380"/>
      <c r="CY114" s="380"/>
      <c r="CZ114" s="380"/>
      <c r="DA114" s="380"/>
      <c r="DB114" s="380"/>
      <c r="DC114" s="380"/>
      <c r="DD114" s="380"/>
      <c r="DE114" s="380"/>
      <c r="DF114" s="380"/>
      <c r="DG114" s="380"/>
      <c r="DH114" s="380"/>
      <c r="DI114" s="380"/>
      <c r="DJ114" s="380"/>
      <c r="DK114" s="380"/>
      <c r="DL114" s="380"/>
      <c r="DM114" s="380"/>
      <c r="DN114" s="380"/>
      <c r="DO114" s="380"/>
      <c r="DP114" s="380"/>
      <c r="DQ114" s="380"/>
      <c r="DR114" s="380"/>
      <c r="DS114" s="380"/>
      <c r="DT114" s="380"/>
      <c r="DU114" s="380"/>
      <c r="DV114" s="380"/>
      <c r="DW114" s="380"/>
      <c r="DX114" s="380"/>
      <c r="DY114" s="380"/>
      <c r="DZ114" s="380"/>
    </row>
    <row r="115" spans="1:130" s="158" customFormat="1" ht="9.75" customHeight="1">
      <c r="A115" s="524"/>
      <c r="B115" s="524"/>
      <c r="C115" s="524"/>
      <c r="D115" s="524"/>
      <c r="E115" s="524"/>
      <c r="F115" s="524"/>
      <c r="G115" s="524"/>
      <c r="H115" s="524"/>
      <c r="I115" s="524"/>
      <c r="J115" s="524"/>
      <c r="K115" s="524"/>
      <c r="L115" s="524"/>
      <c r="M115" s="524"/>
      <c r="N115" s="524"/>
      <c r="O115" s="524"/>
      <c r="P115" s="524"/>
      <c r="Q115" s="524"/>
      <c r="R115" s="524"/>
      <c r="S115" s="412"/>
      <c r="T115" s="380"/>
      <c r="U115" s="380"/>
      <c r="V115" s="380"/>
      <c r="W115" s="380"/>
      <c r="X115" s="380"/>
      <c r="Y115" s="380"/>
      <c r="Z115" s="380"/>
      <c r="AA115" s="380"/>
      <c r="AB115" s="380"/>
      <c r="AC115" s="380"/>
      <c r="AD115" s="380"/>
      <c r="AE115" s="380"/>
      <c r="AF115" s="380"/>
      <c r="AG115" s="380"/>
      <c r="AH115" s="380"/>
      <c r="AI115" s="380"/>
      <c r="AJ115" s="380"/>
      <c r="AK115" s="380"/>
      <c r="AL115" s="380"/>
      <c r="AM115" s="380"/>
      <c r="AN115" s="380"/>
      <c r="AO115" s="380"/>
      <c r="AP115" s="380"/>
      <c r="AQ115" s="380"/>
      <c r="AR115" s="380"/>
      <c r="AS115" s="380"/>
      <c r="AT115" s="380"/>
      <c r="AU115" s="380"/>
      <c r="AV115" s="380"/>
      <c r="AW115" s="380"/>
      <c r="AX115" s="380"/>
      <c r="AY115" s="380"/>
      <c r="AZ115" s="380"/>
      <c r="BA115" s="380"/>
      <c r="BB115" s="380"/>
      <c r="BC115" s="380"/>
      <c r="BD115" s="380"/>
      <c r="BE115" s="380"/>
      <c r="BF115" s="380"/>
      <c r="BG115" s="380"/>
      <c r="BH115" s="380"/>
      <c r="BI115" s="380"/>
      <c r="BJ115" s="380"/>
      <c r="BK115" s="380"/>
      <c r="BL115" s="380"/>
      <c r="BM115" s="380"/>
      <c r="BN115" s="380"/>
      <c r="BO115" s="380"/>
      <c r="BP115" s="380"/>
      <c r="BQ115" s="380"/>
      <c r="BR115" s="380"/>
      <c r="BS115" s="380"/>
      <c r="BT115" s="380"/>
      <c r="BU115" s="380"/>
      <c r="BV115" s="380"/>
      <c r="BW115" s="380"/>
      <c r="BX115" s="380"/>
      <c r="BY115" s="380"/>
      <c r="BZ115" s="380"/>
      <c r="CA115" s="380"/>
      <c r="CB115" s="380"/>
      <c r="CC115" s="380"/>
      <c r="CD115" s="380"/>
      <c r="CE115" s="380"/>
      <c r="CF115" s="380"/>
      <c r="CG115" s="380"/>
      <c r="CH115" s="380"/>
      <c r="CI115" s="380"/>
      <c r="CJ115" s="380"/>
      <c r="CK115" s="380"/>
      <c r="CL115" s="380"/>
      <c r="CM115" s="380"/>
      <c r="CN115" s="380"/>
      <c r="CO115" s="380"/>
      <c r="CP115" s="380"/>
      <c r="CQ115" s="380"/>
      <c r="CR115" s="380"/>
      <c r="CS115" s="380"/>
      <c r="CT115" s="380"/>
      <c r="CU115" s="380"/>
      <c r="CV115" s="380"/>
      <c r="CW115" s="380"/>
      <c r="CX115" s="380"/>
      <c r="CY115" s="380"/>
      <c r="CZ115" s="380"/>
      <c r="DA115" s="380"/>
      <c r="DB115" s="380"/>
      <c r="DC115" s="380"/>
      <c r="DD115" s="380"/>
      <c r="DE115" s="380"/>
      <c r="DF115" s="380"/>
      <c r="DG115" s="380"/>
      <c r="DH115" s="380"/>
      <c r="DI115" s="380"/>
      <c r="DJ115" s="380"/>
      <c r="DK115" s="380"/>
      <c r="DL115" s="380"/>
      <c r="DM115" s="380"/>
      <c r="DN115" s="380"/>
      <c r="DO115" s="380"/>
      <c r="DP115" s="380"/>
      <c r="DQ115" s="380"/>
      <c r="DR115" s="380"/>
      <c r="DS115" s="380"/>
      <c r="DT115" s="380"/>
      <c r="DU115" s="380"/>
      <c r="DV115" s="380"/>
      <c r="DW115" s="380"/>
      <c r="DX115" s="380"/>
      <c r="DY115" s="380"/>
      <c r="DZ115" s="380"/>
    </row>
    <row r="116" spans="1:130" s="158" customFormat="1" ht="12.75" customHeight="1">
      <c r="A116" s="524"/>
      <c r="B116" s="524"/>
      <c r="C116" s="524"/>
      <c r="D116" s="524"/>
      <c r="E116" s="524"/>
      <c r="F116" s="524"/>
      <c r="G116" s="524"/>
      <c r="H116" s="524"/>
      <c r="I116" s="524"/>
      <c r="J116" s="524"/>
      <c r="K116" s="524"/>
      <c r="L116" s="524"/>
      <c r="M116" s="524"/>
      <c r="N116" s="524"/>
      <c r="O116" s="524"/>
      <c r="P116" s="524"/>
      <c r="Q116" s="524"/>
      <c r="R116" s="524"/>
      <c r="S116" s="412"/>
      <c r="T116" s="380"/>
      <c r="U116" s="380"/>
      <c r="V116" s="380"/>
      <c r="W116" s="380"/>
      <c r="X116" s="380"/>
      <c r="Y116" s="380"/>
      <c r="Z116" s="380"/>
      <c r="AA116" s="380"/>
      <c r="AB116" s="380"/>
      <c r="AC116" s="380"/>
      <c r="AD116" s="380"/>
      <c r="AE116" s="380"/>
      <c r="AF116" s="380"/>
      <c r="AG116" s="380"/>
      <c r="AH116" s="380"/>
      <c r="AI116" s="380"/>
      <c r="AJ116" s="380"/>
      <c r="AK116" s="380"/>
      <c r="AL116" s="380"/>
      <c r="AM116" s="380"/>
      <c r="AN116" s="380"/>
      <c r="AO116" s="380"/>
      <c r="AP116" s="380"/>
      <c r="AQ116" s="380"/>
      <c r="AR116" s="380"/>
      <c r="AS116" s="380"/>
      <c r="AT116" s="380"/>
      <c r="AU116" s="380"/>
      <c r="AV116" s="380"/>
      <c r="AW116" s="380"/>
      <c r="AX116" s="380"/>
      <c r="AY116" s="380"/>
      <c r="AZ116" s="380"/>
      <c r="BA116" s="380"/>
      <c r="BB116" s="380"/>
      <c r="BC116" s="380"/>
      <c r="BD116" s="380"/>
      <c r="BE116" s="380"/>
      <c r="BF116" s="380"/>
      <c r="BG116" s="380"/>
      <c r="BH116" s="380"/>
      <c r="BI116" s="380"/>
      <c r="BJ116" s="380"/>
      <c r="BK116" s="380"/>
      <c r="BL116" s="380"/>
      <c r="BM116" s="380"/>
      <c r="BN116" s="380"/>
      <c r="BO116" s="380"/>
      <c r="BP116" s="380"/>
      <c r="BQ116" s="380"/>
      <c r="BR116" s="380"/>
      <c r="BS116" s="380"/>
      <c r="BT116" s="380"/>
      <c r="BU116" s="380"/>
      <c r="BV116" s="380"/>
      <c r="BW116" s="380"/>
      <c r="BX116" s="380"/>
      <c r="BY116" s="380"/>
      <c r="BZ116" s="380"/>
      <c r="CA116" s="380"/>
      <c r="CB116" s="380"/>
      <c r="CC116" s="380"/>
      <c r="CD116" s="380"/>
      <c r="CE116" s="380"/>
      <c r="CF116" s="380"/>
      <c r="CG116" s="380"/>
      <c r="CH116" s="380"/>
      <c r="CI116" s="380"/>
      <c r="CJ116" s="380"/>
      <c r="CK116" s="380"/>
      <c r="CL116" s="380"/>
      <c r="CM116" s="380"/>
      <c r="CN116" s="380"/>
      <c r="CO116" s="380"/>
      <c r="CP116" s="380"/>
      <c r="CQ116" s="380"/>
      <c r="CR116" s="380"/>
      <c r="CS116" s="380"/>
      <c r="CT116" s="380"/>
      <c r="CU116" s="380"/>
      <c r="CV116" s="380"/>
      <c r="CW116" s="380"/>
      <c r="CX116" s="380"/>
      <c r="CY116" s="380"/>
      <c r="CZ116" s="380"/>
      <c r="DA116" s="380"/>
      <c r="DB116" s="380"/>
      <c r="DC116" s="380"/>
      <c r="DD116" s="380"/>
      <c r="DE116" s="380"/>
      <c r="DF116" s="380"/>
      <c r="DG116" s="380"/>
      <c r="DH116" s="380"/>
      <c r="DI116" s="380"/>
      <c r="DJ116" s="380"/>
      <c r="DK116" s="380"/>
      <c r="DL116" s="380"/>
      <c r="DM116" s="380"/>
      <c r="DN116" s="380"/>
      <c r="DO116" s="380"/>
      <c r="DP116" s="380"/>
      <c r="DQ116" s="380"/>
      <c r="DR116" s="380"/>
      <c r="DS116" s="380"/>
      <c r="DT116" s="380"/>
      <c r="DU116" s="380"/>
      <c r="DV116" s="380"/>
      <c r="DW116" s="380"/>
      <c r="DX116" s="380"/>
      <c r="DY116" s="380"/>
      <c r="DZ116" s="380"/>
    </row>
    <row r="117" spans="1:130" s="158" customFormat="1" ht="12.75" customHeight="1">
      <c r="A117" s="541" t="s">
        <v>356</v>
      </c>
      <c r="B117" s="541"/>
      <c r="C117" s="541"/>
      <c r="D117" s="541"/>
      <c r="E117" s="541"/>
      <c r="F117" s="541"/>
      <c r="G117" s="541"/>
      <c r="H117" s="541"/>
      <c r="I117" s="541"/>
      <c r="J117" s="541"/>
      <c r="K117" s="541"/>
      <c r="L117" s="541"/>
      <c r="M117" s="541"/>
      <c r="N117" s="541"/>
      <c r="O117" s="541"/>
      <c r="P117" s="541"/>
      <c r="Q117" s="541"/>
      <c r="R117" s="541"/>
      <c r="S117" s="412"/>
      <c r="T117" s="380"/>
      <c r="U117" s="380"/>
      <c r="V117" s="380"/>
      <c r="W117" s="380"/>
      <c r="X117" s="380"/>
      <c r="Y117" s="380"/>
      <c r="Z117" s="380"/>
      <c r="AA117" s="380"/>
      <c r="AB117" s="380"/>
      <c r="AC117" s="380"/>
      <c r="AD117" s="380"/>
      <c r="AE117" s="380"/>
      <c r="AF117" s="380"/>
      <c r="AG117" s="380"/>
      <c r="AH117" s="380"/>
      <c r="AI117" s="380"/>
      <c r="AJ117" s="380"/>
      <c r="AK117" s="380"/>
      <c r="AL117" s="380"/>
      <c r="AM117" s="380"/>
      <c r="AN117" s="380"/>
      <c r="AO117" s="380"/>
      <c r="AP117" s="380"/>
      <c r="AQ117" s="380"/>
      <c r="AR117" s="380"/>
      <c r="AS117" s="380"/>
      <c r="AT117" s="380"/>
      <c r="AU117" s="380"/>
      <c r="AV117" s="380"/>
      <c r="AW117" s="380"/>
      <c r="AX117" s="380"/>
      <c r="AY117" s="380"/>
      <c r="AZ117" s="380"/>
      <c r="BA117" s="380"/>
      <c r="BB117" s="380"/>
      <c r="BC117" s="380"/>
      <c r="BD117" s="380"/>
      <c r="BE117" s="380"/>
      <c r="BF117" s="380"/>
      <c r="BG117" s="380"/>
      <c r="BH117" s="380"/>
      <c r="BI117" s="380"/>
      <c r="BJ117" s="380"/>
      <c r="BK117" s="380"/>
      <c r="BL117" s="380"/>
      <c r="BM117" s="380"/>
      <c r="BN117" s="380"/>
      <c r="BO117" s="380"/>
      <c r="BP117" s="380"/>
      <c r="BQ117" s="380"/>
      <c r="BR117" s="380"/>
      <c r="BS117" s="380"/>
      <c r="BT117" s="380"/>
      <c r="BU117" s="380"/>
      <c r="BV117" s="380"/>
      <c r="BW117" s="380"/>
      <c r="BX117" s="380"/>
      <c r="BY117" s="380"/>
      <c r="BZ117" s="380"/>
      <c r="CA117" s="380"/>
      <c r="CB117" s="380"/>
      <c r="CC117" s="380"/>
      <c r="CD117" s="380"/>
      <c r="CE117" s="380"/>
      <c r="CF117" s="380"/>
      <c r="CG117" s="380"/>
      <c r="CH117" s="380"/>
      <c r="CI117" s="380"/>
      <c r="CJ117" s="380"/>
      <c r="CK117" s="380"/>
      <c r="CL117" s="380"/>
      <c r="CM117" s="380"/>
      <c r="CN117" s="380"/>
      <c r="CO117" s="380"/>
      <c r="CP117" s="380"/>
      <c r="CQ117" s="380"/>
      <c r="CR117" s="380"/>
      <c r="CS117" s="380"/>
      <c r="CT117" s="380"/>
      <c r="CU117" s="380"/>
      <c r="CV117" s="380"/>
      <c r="CW117" s="380"/>
      <c r="CX117" s="380"/>
      <c r="CY117" s="380"/>
      <c r="CZ117" s="380"/>
      <c r="DA117" s="380"/>
      <c r="DB117" s="380"/>
      <c r="DC117" s="380"/>
      <c r="DD117" s="380"/>
      <c r="DE117" s="380"/>
      <c r="DF117" s="380"/>
      <c r="DG117" s="380"/>
      <c r="DH117" s="380"/>
      <c r="DI117" s="380"/>
      <c r="DJ117" s="380"/>
      <c r="DK117" s="380"/>
      <c r="DL117" s="380"/>
      <c r="DM117" s="380"/>
      <c r="DN117" s="380"/>
      <c r="DO117" s="380"/>
      <c r="DP117" s="380"/>
      <c r="DQ117" s="380"/>
      <c r="DR117" s="380"/>
      <c r="DS117" s="380"/>
      <c r="DT117" s="380"/>
      <c r="DU117" s="380"/>
      <c r="DV117" s="380"/>
      <c r="DW117" s="380"/>
      <c r="DX117" s="380"/>
      <c r="DY117" s="380"/>
      <c r="DZ117" s="380"/>
    </row>
    <row r="118" spans="1:130" s="158" customFormat="1" ht="12.75" customHeight="1">
      <c r="A118" s="241" t="s">
        <v>161</v>
      </c>
      <c r="B118" s="442"/>
      <c r="C118" s="242"/>
      <c r="D118" s="242"/>
      <c r="E118" s="242"/>
      <c r="F118" s="243"/>
      <c r="G118" s="244"/>
      <c r="H118" s="244"/>
      <c r="I118" s="245"/>
      <c r="J118" s="259"/>
      <c r="K118" s="242"/>
      <c r="L118" s="242"/>
      <c r="M118" s="242"/>
      <c r="N118" s="11"/>
      <c r="O118" s="11"/>
      <c r="P118" s="11"/>
      <c r="Q118" s="247"/>
      <c r="R118" s="11"/>
      <c r="S118" s="412"/>
      <c r="T118" s="380"/>
      <c r="U118" s="380"/>
      <c r="V118" s="380"/>
      <c r="W118" s="380"/>
      <c r="X118" s="380"/>
      <c r="Y118" s="380"/>
      <c r="Z118" s="380"/>
      <c r="AA118" s="380"/>
      <c r="AB118" s="380"/>
      <c r="AC118" s="380"/>
      <c r="AD118" s="380"/>
      <c r="AE118" s="380"/>
      <c r="AF118" s="380"/>
      <c r="AG118" s="380"/>
      <c r="AH118" s="380"/>
      <c r="AI118" s="380"/>
      <c r="AJ118" s="380"/>
      <c r="AK118" s="380"/>
      <c r="AL118" s="380"/>
      <c r="AM118" s="380"/>
      <c r="AN118" s="380"/>
      <c r="AO118" s="380"/>
      <c r="AP118" s="380"/>
      <c r="AQ118" s="380"/>
      <c r="AR118" s="380"/>
      <c r="AS118" s="380"/>
      <c r="AT118" s="380"/>
      <c r="AU118" s="380"/>
      <c r="AV118" s="380"/>
      <c r="AW118" s="380"/>
      <c r="AX118" s="380"/>
      <c r="AY118" s="380"/>
      <c r="AZ118" s="380"/>
      <c r="BA118" s="380"/>
      <c r="BB118" s="380"/>
      <c r="BC118" s="380"/>
      <c r="BD118" s="380"/>
      <c r="BE118" s="380"/>
      <c r="BF118" s="380"/>
      <c r="BG118" s="380"/>
      <c r="BH118" s="380"/>
      <c r="BI118" s="380"/>
      <c r="BJ118" s="380"/>
      <c r="BK118" s="380"/>
      <c r="BL118" s="380"/>
      <c r="BM118" s="380"/>
      <c r="BN118" s="380"/>
      <c r="BO118" s="380"/>
      <c r="BP118" s="380"/>
      <c r="BQ118" s="380"/>
      <c r="BR118" s="380"/>
      <c r="BS118" s="380"/>
      <c r="BT118" s="380"/>
      <c r="BU118" s="380"/>
      <c r="BV118" s="380"/>
      <c r="BW118" s="380"/>
      <c r="BX118" s="380"/>
      <c r="BY118" s="380"/>
      <c r="BZ118" s="380"/>
      <c r="CA118" s="380"/>
      <c r="CB118" s="380"/>
      <c r="CC118" s="380"/>
      <c r="CD118" s="380"/>
      <c r="CE118" s="380"/>
      <c r="CF118" s="380"/>
      <c r="CG118" s="380"/>
      <c r="CH118" s="380"/>
      <c r="CI118" s="380"/>
      <c r="CJ118" s="380"/>
      <c r="CK118" s="380"/>
      <c r="CL118" s="380"/>
      <c r="CM118" s="380"/>
      <c r="CN118" s="380"/>
      <c r="CO118" s="380"/>
      <c r="CP118" s="380"/>
      <c r="CQ118" s="380"/>
      <c r="CR118" s="380"/>
      <c r="CS118" s="380"/>
      <c r="CT118" s="380"/>
      <c r="CU118" s="380"/>
      <c r="CV118" s="380"/>
      <c r="CW118" s="380"/>
      <c r="CX118" s="380"/>
      <c r="CY118" s="380"/>
      <c r="CZ118" s="380"/>
      <c r="DA118" s="380"/>
      <c r="DB118" s="380"/>
      <c r="DC118" s="380"/>
      <c r="DD118" s="380"/>
      <c r="DE118" s="380"/>
      <c r="DF118" s="380"/>
      <c r="DG118" s="380"/>
      <c r="DH118" s="380"/>
      <c r="DI118" s="380"/>
      <c r="DJ118" s="380"/>
      <c r="DK118" s="380"/>
      <c r="DL118" s="380"/>
      <c r="DM118" s="380"/>
      <c r="DN118" s="380"/>
      <c r="DO118" s="380"/>
      <c r="DP118" s="380"/>
      <c r="DQ118" s="380"/>
      <c r="DR118" s="380"/>
      <c r="DS118" s="380"/>
      <c r="DT118" s="380"/>
      <c r="DU118" s="380"/>
      <c r="DV118" s="380"/>
      <c r="DW118" s="380"/>
      <c r="DX118" s="380"/>
      <c r="DY118" s="380"/>
      <c r="DZ118" s="380"/>
    </row>
    <row r="119" spans="1:130" s="158" customFormat="1" ht="25.5" customHeight="1">
      <c r="A119" s="168"/>
      <c r="B119" s="169" t="s">
        <v>162</v>
      </c>
      <c r="C119" s="168"/>
      <c r="D119" s="170" t="s">
        <v>1</v>
      </c>
      <c r="E119" s="171" t="s">
        <v>163</v>
      </c>
      <c r="F119" s="218"/>
      <c r="G119" s="172"/>
      <c r="H119" s="173"/>
      <c r="I119" s="173"/>
      <c r="J119" s="175"/>
      <c r="K119" s="219" t="s">
        <v>164</v>
      </c>
      <c r="L119" s="172"/>
      <c r="M119" s="172"/>
      <c r="N119" s="177"/>
      <c r="O119" s="220"/>
      <c r="P119" s="542" t="s">
        <v>323</v>
      </c>
      <c r="Q119" s="543"/>
      <c r="R119" s="168"/>
      <c r="S119" s="412"/>
      <c r="T119" s="380"/>
      <c r="U119" s="380"/>
      <c r="V119" s="380"/>
      <c r="W119" s="380"/>
      <c r="X119" s="380"/>
      <c r="Y119" s="380"/>
      <c r="Z119" s="380"/>
      <c r="AA119" s="380"/>
      <c r="AB119" s="380"/>
      <c r="AC119" s="380"/>
      <c r="AD119" s="380"/>
      <c r="AE119" s="380"/>
      <c r="AF119" s="380"/>
      <c r="AG119" s="380"/>
      <c r="AH119" s="380"/>
      <c r="AI119" s="380"/>
      <c r="AJ119" s="380"/>
      <c r="AK119" s="380"/>
      <c r="AL119" s="380"/>
      <c r="AM119" s="380"/>
      <c r="AN119" s="380"/>
      <c r="AO119" s="380"/>
      <c r="AP119" s="380"/>
      <c r="AQ119" s="380"/>
      <c r="AR119" s="380"/>
      <c r="AS119" s="380"/>
      <c r="AT119" s="380"/>
      <c r="AU119" s="380"/>
      <c r="AV119" s="380"/>
      <c r="AW119" s="380"/>
      <c r="AX119" s="380"/>
      <c r="AY119" s="380"/>
      <c r="AZ119" s="380"/>
      <c r="BA119" s="380"/>
      <c r="BB119" s="380"/>
      <c r="BC119" s="380"/>
      <c r="BD119" s="380"/>
      <c r="BE119" s="380"/>
      <c r="BF119" s="380"/>
      <c r="BG119" s="380"/>
      <c r="BH119" s="380"/>
      <c r="BI119" s="380"/>
      <c r="BJ119" s="380"/>
      <c r="BK119" s="380"/>
      <c r="BL119" s="380"/>
      <c r="BM119" s="380"/>
      <c r="BN119" s="380"/>
      <c r="BO119" s="380"/>
      <c r="BP119" s="380"/>
      <c r="BQ119" s="380"/>
      <c r="BR119" s="380"/>
      <c r="BS119" s="380"/>
      <c r="BT119" s="380"/>
      <c r="BU119" s="380"/>
      <c r="BV119" s="380"/>
      <c r="BW119" s="380"/>
      <c r="BX119" s="380"/>
      <c r="BY119" s="380"/>
      <c r="BZ119" s="380"/>
      <c r="CA119" s="380"/>
      <c r="CB119" s="380"/>
      <c r="CC119" s="380"/>
      <c r="CD119" s="380"/>
      <c r="CE119" s="380"/>
      <c r="CF119" s="380"/>
      <c r="CG119" s="380"/>
      <c r="CH119" s="380"/>
      <c r="CI119" s="380"/>
      <c r="CJ119" s="380"/>
      <c r="CK119" s="380"/>
      <c r="CL119" s="380"/>
      <c r="CM119" s="380"/>
      <c r="CN119" s="380"/>
      <c r="CO119" s="380"/>
      <c r="CP119" s="380"/>
      <c r="CQ119" s="380"/>
      <c r="CR119" s="380"/>
      <c r="CS119" s="380"/>
      <c r="CT119" s="380"/>
      <c r="CU119" s="380"/>
      <c r="CV119" s="380"/>
      <c r="CW119" s="380"/>
      <c r="CX119" s="380"/>
      <c r="CY119" s="380"/>
      <c r="CZ119" s="380"/>
      <c r="DA119" s="380"/>
      <c r="DB119" s="380"/>
      <c r="DC119" s="380"/>
      <c r="DD119" s="380"/>
      <c r="DE119" s="380"/>
      <c r="DF119" s="380"/>
      <c r="DG119" s="380"/>
      <c r="DH119" s="380"/>
      <c r="DI119" s="380"/>
      <c r="DJ119" s="380"/>
      <c r="DK119" s="380"/>
      <c r="DL119" s="380"/>
      <c r="DM119" s="380"/>
      <c r="DN119" s="380"/>
      <c r="DO119" s="380"/>
      <c r="DP119" s="380"/>
      <c r="DQ119" s="380"/>
      <c r="DR119" s="380"/>
      <c r="DS119" s="380"/>
      <c r="DT119" s="380"/>
      <c r="DU119" s="380"/>
      <c r="DV119" s="380"/>
      <c r="DW119" s="380"/>
      <c r="DX119" s="380"/>
      <c r="DY119" s="380"/>
      <c r="DZ119" s="380"/>
    </row>
    <row r="120" spans="1:130" s="158" customFormat="1" ht="12.75" customHeight="1">
      <c r="A120" s="180"/>
      <c r="B120" s="221"/>
      <c r="C120" s="182"/>
      <c r="D120" s="181"/>
      <c r="E120" s="222" t="s">
        <v>165</v>
      </c>
      <c r="F120" s="223" t="s">
        <v>166</v>
      </c>
      <c r="G120" s="217" t="s">
        <v>167</v>
      </c>
      <c r="H120" s="546" t="s">
        <v>168</v>
      </c>
      <c r="I120" s="184" t="s">
        <v>169</v>
      </c>
      <c r="J120" s="186" t="s">
        <v>170</v>
      </c>
      <c r="K120" s="224" t="s">
        <v>324</v>
      </c>
      <c r="L120" s="180" t="s">
        <v>171</v>
      </c>
      <c r="M120" s="224" t="s">
        <v>172</v>
      </c>
      <c r="N120" s="225" t="s">
        <v>173</v>
      </c>
      <c r="O120" s="225" t="s">
        <v>174</v>
      </c>
      <c r="P120" s="544"/>
      <c r="Q120" s="545"/>
      <c r="R120" s="225" t="s">
        <v>175</v>
      </c>
      <c r="S120" s="412"/>
      <c r="T120" s="380"/>
      <c r="U120" s="380"/>
      <c r="V120" s="380"/>
      <c r="W120" s="380"/>
      <c r="X120" s="380"/>
      <c r="Y120" s="380"/>
      <c r="Z120" s="380"/>
      <c r="AA120" s="380"/>
      <c r="AB120" s="380"/>
      <c r="AC120" s="380"/>
      <c r="AD120" s="380"/>
      <c r="AE120" s="380"/>
      <c r="AF120" s="380"/>
      <c r="AG120" s="380"/>
      <c r="AH120" s="380"/>
      <c r="AI120" s="380"/>
      <c r="AJ120" s="380"/>
      <c r="AK120" s="380"/>
      <c r="AL120" s="380"/>
      <c r="AM120" s="380"/>
      <c r="AN120" s="380"/>
      <c r="AO120" s="380"/>
      <c r="AP120" s="380"/>
      <c r="AQ120" s="380"/>
      <c r="AR120" s="380"/>
      <c r="AS120" s="380"/>
      <c r="AT120" s="380"/>
      <c r="AU120" s="380"/>
      <c r="AV120" s="380"/>
      <c r="AW120" s="380"/>
      <c r="AX120" s="380"/>
      <c r="AY120" s="380"/>
      <c r="AZ120" s="380"/>
      <c r="BA120" s="380"/>
      <c r="BB120" s="380"/>
      <c r="BC120" s="380"/>
      <c r="BD120" s="380"/>
      <c r="BE120" s="380"/>
      <c r="BF120" s="380"/>
      <c r="BG120" s="380"/>
      <c r="BH120" s="380"/>
      <c r="BI120" s="380"/>
      <c r="BJ120" s="380"/>
      <c r="BK120" s="380"/>
      <c r="BL120" s="380"/>
      <c r="BM120" s="380"/>
      <c r="BN120" s="380"/>
      <c r="BO120" s="380"/>
      <c r="BP120" s="380"/>
      <c r="BQ120" s="380"/>
      <c r="BR120" s="380"/>
      <c r="BS120" s="380"/>
      <c r="BT120" s="380"/>
      <c r="BU120" s="380"/>
      <c r="BV120" s="380"/>
      <c r="BW120" s="380"/>
      <c r="BX120" s="380"/>
      <c r="BY120" s="380"/>
      <c r="BZ120" s="380"/>
      <c r="CA120" s="380"/>
      <c r="CB120" s="380"/>
      <c r="CC120" s="380"/>
      <c r="CD120" s="380"/>
      <c r="CE120" s="380"/>
      <c r="CF120" s="380"/>
      <c r="CG120" s="380"/>
      <c r="CH120" s="380"/>
      <c r="CI120" s="380"/>
      <c r="CJ120" s="380"/>
      <c r="CK120" s="380"/>
      <c r="CL120" s="380"/>
      <c r="CM120" s="380"/>
      <c r="CN120" s="380"/>
      <c r="CO120" s="380"/>
      <c r="CP120" s="380"/>
      <c r="CQ120" s="380"/>
      <c r="CR120" s="380"/>
      <c r="CS120" s="380"/>
      <c r="CT120" s="380"/>
      <c r="CU120" s="380"/>
      <c r="CV120" s="380"/>
      <c r="CW120" s="380"/>
      <c r="CX120" s="380"/>
      <c r="CY120" s="380"/>
      <c r="CZ120" s="380"/>
      <c r="DA120" s="380"/>
      <c r="DB120" s="380"/>
      <c r="DC120" s="380"/>
      <c r="DD120" s="380"/>
      <c r="DE120" s="380"/>
      <c r="DF120" s="380"/>
      <c r="DG120" s="380"/>
      <c r="DH120" s="380"/>
      <c r="DI120" s="380"/>
      <c r="DJ120" s="380"/>
      <c r="DK120" s="380"/>
      <c r="DL120" s="380"/>
      <c r="DM120" s="380"/>
      <c r="DN120" s="380"/>
      <c r="DO120" s="380"/>
      <c r="DP120" s="380"/>
      <c r="DQ120" s="380"/>
      <c r="DR120" s="380"/>
      <c r="DS120" s="380"/>
      <c r="DT120" s="380"/>
      <c r="DU120" s="380"/>
      <c r="DV120" s="380"/>
      <c r="DW120" s="380"/>
      <c r="DX120" s="380"/>
      <c r="DY120" s="380"/>
      <c r="DZ120" s="380"/>
    </row>
    <row r="121" spans="1:130" s="158" customFormat="1" ht="12.75" customHeight="1">
      <c r="A121" s="182" t="s">
        <v>176</v>
      </c>
      <c r="B121" s="181" t="s">
        <v>177</v>
      </c>
      <c r="C121" s="182" t="s">
        <v>178</v>
      </c>
      <c r="D121" s="181" t="s">
        <v>179</v>
      </c>
      <c r="E121" s="226" t="s">
        <v>180</v>
      </c>
      <c r="F121" s="180" t="s">
        <v>181</v>
      </c>
      <c r="G121" s="197" t="s">
        <v>182</v>
      </c>
      <c r="H121" s="547"/>
      <c r="I121" s="184" t="s">
        <v>183</v>
      </c>
      <c r="J121" s="186" t="s">
        <v>183</v>
      </c>
      <c r="K121" s="192" t="s">
        <v>184</v>
      </c>
      <c r="L121" s="180" t="s">
        <v>185</v>
      </c>
      <c r="M121" s="192" t="s">
        <v>186</v>
      </c>
      <c r="N121" s="180" t="s">
        <v>187</v>
      </c>
      <c r="O121" s="227" t="s">
        <v>188</v>
      </c>
      <c r="P121" s="168" t="s">
        <v>189</v>
      </c>
      <c r="Q121" s="168" t="s">
        <v>189</v>
      </c>
      <c r="R121" s="228" t="s">
        <v>190</v>
      </c>
      <c r="S121" s="412"/>
      <c r="T121" s="380"/>
      <c r="U121" s="380"/>
      <c r="V121" s="380"/>
      <c r="W121" s="380"/>
      <c r="X121" s="380"/>
      <c r="Y121" s="380"/>
      <c r="Z121" s="380"/>
      <c r="AA121" s="380"/>
      <c r="AB121" s="380"/>
      <c r="AC121" s="380"/>
      <c r="AD121" s="380"/>
      <c r="AE121" s="380"/>
      <c r="AF121" s="380"/>
      <c r="AG121" s="380"/>
      <c r="AH121" s="380"/>
      <c r="AI121" s="380"/>
      <c r="AJ121" s="380"/>
      <c r="AK121" s="380"/>
      <c r="AL121" s="380"/>
      <c r="AM121" s="380"/>
      <c r="AN121" s="380"/>
      <c r="AO121" s="380"/>
      <c r="AP121" s="380"/>
      <c r="AQ121" s="380"/>
      <c r="AR121" s="380"/>
      <c r="AS121" s="380"/>
      <c r="AT121" s="380"/>
      <c r="AU121" s="380"/>
      <c r="AV121" s="380"/>
      <c r="AW121" s="380"/>
      <c r="AX121" s="380"/>
      <c r="AY121" s="380"/>
      <c r="AZ121" s="380"/>
      <c r="BA121" s="380"/>
      <c r="BB121" s="380"/>
      <c r="BC121" s="380"/>
      <c r="BD121" s="380"/>
      <c r="BE121" s="380"/>
      <c r="BF121" s="380"/>
      <c r="BG121" s="380"/>
      <c r="BH121" s="380"/>
      <c r="BI121" s="380"/>
      <c r="BJ121" s="380"/>
      <c r="BK121" s="380"/>
      <c r="BL121" s="380"/>
      <c r="BM121" s="380"/>
      <c r="BN121" s="380"/>
      <c r="BO121" s="380"/>
      <c r="BP121" s="380"/>
      <c r="BQ121" s="380"/>
      <c r="BR121" s="380"/>
      <c r="BS121" s="380"/>
      <c r="BT121" s="380"/>
      <c r="BU121" s="380"/>
      <c r="BV121" s="380"/>
      <c r="BW121" s="380"/>
      <c r="BX121" s="380"/>
      <c r="BY121" s="380"/>
      <c r="BZ121" s="380"/>
      <c r="CA121" s="380"/>
      <c r="CB121" s="380"/>
      <c r="CC121" s="380"/>
      <c r="CD121" s="380"/>
      <c r="CE121" s="380"/>
      <c r="CF121" s="380"/>
      <c r="CG121" s="380"/>
      <c r="CH121" s="380"/>
      <c r="CI121" s="380"/>
      <c r="CJ121" s="380"/>
      <c r="CK121" s="380"/>
      <c r="CL121" s="380"/>
      <c r="CM121" s="380"/>
      <c r="CN121" s="380"/>
      <c r="CO121" s="380"/>
      <c r="CP121" s="380"/>
      <c r="CQ121" s="380"/>
      <c r="CR121" s="380"/>
      <c r="CS121" s="380"/>
      <c r="CT121" s="380"/>
      <c r="CU121" s="380"/>
      <c r="CV121" s="380"/>
      <c r="CW121" s="380"/>
      <c r="CX121" s="380"/>
      <c r="CY121" s="380"/>
      <c r="CZ121" s="380"/>
      <c r="DA121" s="380"/>
      <c r="DB121" s="380"/>
      <c r="DC121" s="380"/>
      <c r="DD121" s="380"/>
      <c r="DE121" s="380"/>
      <c r="DF121" s="380"/>
      <c r="DG121" s="380"/>
      <c r="DH121" s="380"/>
      <c r="DI121" s="380"/>
      <c r="DJ121" s="380"/>
      <c r="DK121" s="380"/>
      <c r="DL121" s="380"/>
      <c r="DM121" s="380"/>
      <c r="DN121" s="380"/>
      <c r="DO121" s="380"/>
      <c r="DP121" s="380"/>
      <c r="DQ121" s="380"/>
      <c r="DR121" s="380"/>
      <c r="DS121" s="380"/>
      <c r="DT121" s="380"/>
      <c r="DU121" s="380"/>
      <c r="DV121" s="380"/>
      <c r="DW121" s="380"/>
      <c r="DX121" s="380"/>
      <c r="DY121" s="380"/>
      <c r="DZ121" s="380"/>
    </row>
    <row r="122" spans="1:130" s="158" customFormat="1" ht="12.75" customHeight="1">
      <c r="A122" s="182" t="s">
        <v>118</v>
      </c>
      <c r="B122" s="181" t="s">
        <v>191</v>
      </c>
      <c r="C122" s="182" t="s">
        <v>192</v>
      </c>
      <c r="D122" s="181" t="s">
        <v>193</v>
      </c>
      <c r="E122" s="229" t="s">
        <v>194</v>
      </c>
      <c r="F122" s="180" t="s">
        <v>195</v>
      </c>
      <c r="G122" s="197"/>
      <c r="H122" s="547"/>
      <c r="I122" s="184"/>
      <c r="J122" s="202"/>
      <c r="K122" s="192" t="s">
        <v>181</v>
      </c>
      <c r="L122" s="180" t="s">
        <v>196</v>
      </c>
      <c r="M122" s="192" t="s">
        <v>189</v>
      </c>
      <c r="N122" s="180" t="s">
        <v>196</v>
      </c>
      <c r="O122" s="227" t="s">
        <v>197</v>
      </c>
      <c r="P122" s="230" t="s">
        <v>184</v>
      </c>
      <c r="Q122" s="231" t="s">
        <v>182</v>
      </c>
      <c r="R122" s="232" t="s">
        <v>198</v>
      </c>
      <c r="S122" s="412"/>
      <c r="T122" s="380"/>
      <c r="U122" s="380"/>
      <c r="V122" s="380"/>
      <c r="W122" s="380"/>
      <c r="X122" s="380"/>
      <c r="Y122" s="380"/>
      <c r="Z122" s="380"/>
      <c r="AA122" s="380"/>
      <c r="AB122" s="380"/>
      <c r="AC122" s="380"/>
      <c r="AD122" s="380"/>
      <c r="AE122" s="380"/>
      <c r="AF122" s="380"/>
      <c r="AG122" s="380"/>
      <c r="AH122" s="380"/>
      <c r="AI122" s="380"/>
      <c r="AJ122" s="380"/>
      <c r="AK122" s="380"/>
      <c r="AL122" s="380"/>
      <c r="AM122" s="380"/>
      <c r="AN122" s="380"/>
      <c r="AO122" s="380"/>
      <c r="AP122" s="380"/>
      <c r="AQ122" s="380"/>
      <c r="AR122" s="380"/>
      <c r="AS122" s="380"/>
      <c r="AT122" s="380"/>
      <c r="AU122" s="380"/>
      <c r="AV122" s="380"/>
      <c r="AW122" s="380"/>
      <c r="AX122" s="380"/>
      <c r="AY122" s="380"/>
      <c r="AZ122" s="380"/>
      <c r="BA122" s="380"/>
      <c r="BB122" s="380"/>
      <c r="BC122" s="380"/>
      <c r="BD122" s="380"/>
      <c r="BE122" s="380"/>
      <c r="BF122" s="380"/>
      <c r="BG122" s="380"/>
      <c r="BH122" s="380"/>
      <c r="BI122" s="380"/>
      <c r="BJ122" s="380"/>
      <c r="BK122" s="380"/>
      <c r="BL122" s="380"/>
      <c r="BM122" s="380"/>
      <c r="BN122" s="380"/>
      <c r="BO122" s="380"/>
      <c r="BP122" s="380"/>
      <c r="BQ122" s="380"/>
      <c r="BR122" s="380"/>
      <c r="BS122" s="380"/>
      <c r="BT122" s="380"/>
      <c r="BU122" s="380"/>
      <c r="BV122" s="380"/>
      <c r="BW122" s="380"/>
      <c r="BX122" s="380"/>
      <c r="BY122" s="380"/>
      <c r="BZ122" s="380"/>
      <c r="CA122" s="380"/>
      <c r="CB122" s="380"/>
      <c r="CC122" s="380"/>
      <c r="CD122" s="380"/>
      <c r="CE122" s="380"/>
      <c r="CF122" s="380"/>
      <c r="CG122" s="380"/>
      <c r="CH122" s="380"/>
      <c r="CI122" s="380"/>
      <c r="CJ122" s="380"/>
      <c r="CK122" s="380"/>
      <c r="CL122" s="380"/>
      <c r="CM122" s="380"/>
      <c r="CN122" s="380"/>
      <c r="CO122" s="380"/>
      <c r="CP122" s="380"/>
      <c r="CQ122" s="380"/>
      <c r="CR122" s="380"/>
      <c r="CS122" s="380"/>
      <c r="CT122" s="380"/>
      <c r="CU122" s="380"/>
      <c r="CV122" s="380"/>
      <c r="CW122" s="380"/>
      <c r="CX122" s="380"/>
      <c r="CY122" s="380"/>
      <c r="CZ122" s="380"/>
      <c r="DA122" s="380"/>
      <c r="DB122" s="380"/>
      <c r="DC122" s="380"/>
      <c r="DD122" s="380"/>
      <c r="DE122" s="380"/>
      <c r="DF122" s="380"/>
      <c r="DG122" s="380"/>
      <c r="DH122" s="380"/>
      <c r="DI122" s="380"/>
      <c r="DJ122" s="380"/>
      <c r="DK122" s="380"/>
      <c r="DL122" s="380"/>
      <c r="DM122" s="380"/>
      <c r="DN122" s="380"/>
      <c r="DO122" s="380"/>
      <c r="DP122" s="380"/>
      <c r="DQ122" s="380"/>
      <c r="DR122" s="380"/>
      <c r="DS122" s="380"/>
      <c r="DT122" s="380"/>
      <c r="DU122" s="380"/>
      <c r="DV122" s="380"/>
      <c r="DW122" s="380"/>
      <c r="DX122" s="380"/>
      <c r="DY122" s="380"/>
      <c r="DZ122" s="380"/>
    </row>
    <row r="123" spans="1:130" s="158" customFormat="1" ht="12.75" customHeight="1">
      <c r="A123" s="182"/>
      <c r="B123" s="181"/>
      <c r="C123" s="182"/>
      <c r="D123" s="200"/>
      <c r="E123" s="229"/>
      <c r="F123" s="180"/>
      <c r="G123" s="197"/>
      <c r="H123" s="184"/>
      <c r="I123" s="184"/>
      <c r="J123" s="202"/>
      <c r="K123" s="192" t="s">
        <v>199</v>
      </c>
      <c r="L123" s="180" t="s">
        <v>182</v>
      </c>
      <c r="M123" s="192" t="s">
        <v>182</v>
      </c>
      <c r="N123" s="180" t="s">
        <v>182</v>
      </c>
      <c r="O123" s="227" t="s">
        <v>97</v>
      </c>
      <c r="P123" s="233" t="s">
        <v>181</v>
      </c>
      <c r="Q123" s="180"/>
      <c r="R123" s="232" t="s">
        <v>200</v>
      </c>
      <c r="S123" s="412"/>
      <c r="T123" s="380"/>
      <c r="U123" s="380"/>
      <c r="V123" s="380"/>
      <c r="W123" s="380"/>
      <c r="X123" s="380"/>
      <c r="Y123" s="380"/>
      <c r="Z123" s="380"/>
      <c r="AA123" s="380"/>
      <c r="AB123" s="380"/>
      <c r="AC123" s="380"/>
      <c r="AD123" s="380"/>
      <c r="AE123" s="380"/>
      <c r="AF123" s="380"/>
      <c r="AG123" s="380"/>
      <c r="AH123" s="380"/>
      <c r="AI123" s="380"/>
      <c r="AJ123" s="380"/>
      <c r="AK123" s="380"/>
      <c r="AL123" s="380"/>
      <c r="AM123" s="380"/>
      <c r="AN123" s="380"/>
      <c r="AO123" s="380"/>
      <c r="AP123" s="380"/>
      <c r="AQ123" s="380"/>
      <c r="AR123" s="380"/>
      <c r="AS123" s="380"/>
      <c r="AT123" s="380"/>
      <c r="AU123" s="380"/>
      <c r="AV123" s="380"/>
      <c r="AW123" s="380"/>
      <c r="AX123" s="380"/>
      <c r="AY123" s="380"/>
      <c r="AZ123" s="380"/>
      <c r="BA123" s="380"/>
      <c r="BB123" s="380"/>
      <c r="BC123" s="380"/>
      <c r="BD123" s="380"/>
      <c r="BE123" s="380"/>
      <c r="BF123" s="380"/>
      <c r="BG123" s="380"/>
      <c r="BH123" s="380"/>
      <c r="BI123" s="380"/>
      <c r="BJ123" s="380"/>
      <c r="BK123" s="380"/>
      <c r="BL123" s="380"/>
      <c r="BM123" s="380"/>
      <c r="BN123" s="380"/>
      <c r="BO123" s="380"/>
      <c r="BP123" s="380"/>
      <c r="BQ123" s="380"/>
      <c r="BR123" s="380"/>
      <c r="BS123" s="380"/>
      <c r="BT123" s="380"/>
      <c r="BU123" s="380"/>
      <c r="BV123" s="380"/>
      <c r="BW123" s="380"/>
      <c r="BX123" s="380"/>
      <c r="BY123" s="380"/>
      <c r="BZ123" s="380"/>
      <c r="CA123" s="380"/>
      <c r="CB123" s="380"/>
      <c r="CC123" s="380"/>
      <c r="CD123" s="380"/>
      <c r="CE123" s="380"/>
      <c r="CF123" s="380"/>
      <c r="CG123" s="380"/>
      <c r="CH123" s="380"/>
      <c r="CI123" s="380"/>
      <c r="CJ123" s="380"/>
      <c r="CK123" s="380"/>
      <c r="CL123" s="380"/>
      <c r="CM123" s="380"/>
      <c r="CN123" s="380"/>
      <c r="CO123" s="380"/>
      <c r="CP123" s="380"/>
      <c r="CQ123" s="380"/>
      <c r="CR123" s="380"/>
      <c r="CS123" s="380"/>
      <c r="CT123" s="380"/>
      <c r="CU123" s="380"/>
      <c r="CV123" s="380"/>
      <c r="CW123" s="380"/>
      <c r="CX123" s="380"/>
      <c r="CY123" s="380"/>
      <c r="CZ123" s="380"/>
      <c r="DA123" s="380"/>
      <c r="DB123" s="380"/>
      <c r="DC123" s="380"/>
      <c r="DD123" s="380"/>
      <c r="DE123" s="380"/>
      <c r="DF123" s="380"/>
      <c r="DG123" s="380"/>
      <c r="DH123" s="380"/>
      <c r="DI123" s="380"/>
      <c r="DJ123" s="380"/>
      <c r="DK123" s="380"/>
      <c r="DL123" s="380"/>
      <c r="DM123" s="380"/>
      <c r="DN123" s="380"/>
      <c r="DO123" s="380"/>
      <c r="DP123" s="380"/>
      <c r="DQ123" s="380"/>
      <c r="DR123" s="380"/>
      <c r="DS123" s="380"/>
      <c r="DT123" s="380"/>
      <c r="DU123" s="380"/>
      <c r="DV123" s="380"/>
      <c r="DW123" s="380"/>
      <c r="DX123" s="380"/>
      <c r="DY123" s="380"/>
      <c r="DZ123" s="380"/>
    </row>
    <row r="124" spans="1:130" ht="13.5" customHeight="1">
      <c r="A124" s="182"/>
      <c r="B124" s="181"/>
      <c r="C124" s="182"/>
      <c r="D124" s="200"/>
      <c r="E124" s="229"/>
      <c r="F124" s="180"/>
      <c r="G124" s="197"/>
      <c r="H124" s="184"/>
      <c r="I124" s="209"/>
      <c r="J124" s="211"/>
      <c r="K124" s="192"/>
      <c r="L124" s="180"/>
      <c r="M124" s="192"/>
      <c r="N124" s="180"/>
      <c r="O124" s="227"/>
      <c r="P124" s="180" t="s">
        <v>199</v>
      </c>
      <c r="Q124" s="182"/>
      <c r="R124" s="208" t="s">
        <v>97</v>
      </c>
      <c r="S124" s="380"/>
      <c r="T124" s="380"/>
      <c r="U124" s="380"/>
      <c r="V124" s="380"/>
      <c r="W124" s="380"/>
      <c r="X124" s="380"/>
      <c r="Y124" s="380"/>
      <c r="Z124" s="380"/>
      <c r="AA124" s="380"/>
      <c r="AB124" s="380"/>
      <c r="AC124" s="380"/>
      <c r="AD124" s="380"/>
      <c r="AE124" s="380"/>
      <c r="AF124" s="380"/>
      <c r="AG124" s="380"/>
      <c r="AH124" s="380"/>
      <c r="AI124" s="380"/>
      <c r="AJ124" s="380"/>
      <c r="AK124" s="380"/>
      <c r="AL124" s="380"/>
      <c r="AM124" s="380"/>
      <c r="AN124" s="380"/>
      <c r="AO124" s="380"/>
      <c r="AP124" s="380"/>
      <c r="AQ124" s="380"/>
      <c r="AR124" s="380"/>
      <c r="AS124" s="380"/>
      <c r="AT124" s="380"/>
      <c r="AU124" s="380"/>
      <c r="AV124" s="380"/>
      <c r="AW124" s="380"/>
      <c r="AX124" s="380"/>
      <c r="AY124" s="380"/>
      <c r="AZ124" s="380"/>
      <c r="BA124" s="380"/>
      <c r="BB124" s="380"/>
      <c r="BC124" s="380"/>
      <c r="BD124" s="380"/>
      <c r="BE124" s="380"/>
      <c r="BF124" s="380"/>
      <c r="BG124" s="380"/>
      <c r="BH124" s="380"/>
      <c r="BI124" s="380"/>
      <c r="BJ124" s="380"/>
      <c r="BK124" s="380"/>
      <c r="BL124" s="380"/>
      <c r="BM124" s="380"/>
      <c r="BN124" s="380"/>
      <c r="BO124" s="380"/>
      <c r="BP124" s="380"/>
      <c r="BQ124" s="380"/>
      <c r="BR124" s="380"/>
      <c r="BS124" s="380"/>
      <c r="BT124" s="380"/>
      <c r="BU124" s="380"/>
      <c r="BV124" s="380"/>
      <c r="BW124" s="380"/>
      <c r="BX124" s="380"/>
      <c r="BY124" s="380"/>
      <c r="BZ124" s="380"/>
      <c r="CA124" s="380"/>
      <c r="CB124" s="380"/>
      <c r="CC124" s="380"/>
      <c r="CD124" s="380"/>
      <c r="CE124" s="380"/>
      <c r="CF124" s="380"/>
      <c r="CG124" s="380"/>
      <c r="CH124" s="380"/>
      <c r="CI124" s="380"/>
      <c r="CJ124" s="380"/>
      <c r="CK124" s="380"/>
      <c r="CL124" s="380"/>
      <c r="CM124" s="380"/>
      <c r="CN124" s="380"/>
      <c r="CO124" s="380"/>
      <c r="CP124" s="380"/>
      <c r="CQ124" s="380"/>
      <c r="CR124" s="380"/>
      <c r="CS124" s="380"/>
      <c r="CT124" s="380"/>
      <c r="CU124" s="380"/>
      <c r="CV124" s="380"/>
      <c r="CW124" s="380"/>
      <c r="CX124" s="380"/>
      <c r="CY124" s="380"/>
      <c r="CZ124" s="380"/>
      <c r="DA124" s="380"/>
      <c r="DB124" s="380"/>
      <c r="DC124" s="380"/>
      <c r="DD124" s="380"/>
      <c r="DE124" s="380"/>
      <c r="DF124" s="380"/>
      <c r="DG124" s="380"/>
      <c r="DH124" s="380"/>
      <c r="DI124" s="380"/>
      <c r="DJ124" s="380"/>
      <c r="DK124" s="380"/>
      <c r="DL124" s="380"/>
      <c r="DM124" s="380"/>
      <c r="DN124" s="380"/>
      <c r="DO124" s="380"/>
      <c r="DP124" s="380"/>
      <c r="DQ124" s="380"/>
      <c r="DR124" s="380"/>
      <c r="DS124" s="380"/>
      <c r="DT124" s="380"/>
      <c r="DU124" s="380"/>
      <c r="DV124" s="380"/>
      <c r="DW124" s="380"/>
      <c r="DX124" s="380"/>
      <c r="DY124" s="380"/>
      <c r="DZ124" s="380"/>
    </row>
    <row r="125" spans="1:130" ht="13.5" customHeight="1">
      <c r="A125" s="533" t="s">
        <v>328</v>
      </c>
      <c r="B125" s="534"/>
      <c r="C125" s="22">
        <v>50942</v>
      </c>
      <c r="D125" s="73">
        <v>7305</v>
      </c>
      <c r="E125" s="24">
        <f>E126+E127+E128</f>
        <v>600000000</v>
      </c>
      <c r="F125" s="24">
        <f>F126+F127+F128</f>
        <v>775211921</v>
      </c>
      <c r="G125" s="24">
        <f>G126+G127+G128</f>
        <v>500600000</v>
      </c>
      <c r="H125" s="27"/>
      <c r="I125" s="27"/>
      <c r="J125" s="27"/>
      <c r="K125" s="105"/>
      <c r="L125" s="106"/>
      <c r="M125" s="106"/>
      <c r="N125" s="106"/>
      <c r="O125" s="102">
        <v>1.4999999999999999E-2</v>
      </c>
      <c r="P125" s="107"/>
      <c r="Q125" s="29"/>
      <c r="R125" s="105"/>
      <c r="S125" s="380"/>
      <c r="T125" s="380"/>
      <c r="U125" s="380"/>
      <c r="V125" s="380"/>
      <c r="W125" s="380"/>
      <c r="X125" s="380"/>
      <c r="Y125" s="380"/>
      <c r="Z125" s="380"/>
      <c r="AA125" s="380"/>
      <c r="AB125" s="380"/>
      <c r="AC125" s="380"/>
      <c r="AD125" s="380"/>
      <c r="AE125" s="380"/>
      <c r="AF125" s="380"/>
      <c r="AG125" s="380"/>
      <c r="AH125" s="380"/>
      <c r="AI125" s="380"/>
      <c r="AJ125" s="380"/>
      <c r="AK125" s="380"/>
      <c r="AL125" s="380"/>
      <c r="AM125" s="380"/>
      <c r="AN125" s="380"/>
      <c r="AO125" s="380"/>
      <c r="AP125" s="380"/>
      <c r="AQ125" s="380"/>
      <c r="AR125" s="380"/>
      <c r="AS125" s="380"/>
      <c r="AT125" s="380"/>
      <c r="AU125" s="380"/>
      <c r="AV125" s="380"/>
      <c r="AW125" s="380"/>
      <c r="AX125" s="380"/>
      <c r="AY125" s="380"/>
      <c r="AZ125" s="380"/>
      <c r="BA125" s="380"/>
      <c r="BB125" s="380"/>
      <c r="BC125" s="380"/>
      <c r="BD125" s="380"/>
      <c r="BE125" s="380"/>
      <c r="BF125" s="380"/>
      <c r="BG125" s="380"/>
      <c r="BH125" s="380"/>
      <c r="BI125" s="380"/>
      <c r="BJ125" s="380"/>
      <c r="BK125" s="380"/>
      <c r="BL125" s="380"/>
      <c r="BM125" s="380"/>
      <c r="BN125" s="380"/>
      <c r="BO125" s="380"/>
      <c r="BP125" s="380"/>
      <c r="BQ125" s="380"/>
      <c r="BR125" s="380"/>
      <c r="BS125" s="380"/>
      <c r="BT125" s="380"/>
      <c r="BU125" s="380"/>
      <c r="BV125" s="380"/>
      <c r="BW125" s="380"/>
      <c r="BX125" s="380"/>
      <c r="BY125" s="380"/>
      <c r="BZ125" s="380"/>
      <c r="CA125" s="380"/>
      <c r="CB125" s="380"/>
      <c r="CC125" s="380"/>
      <c r="CD125" s="380"/>
      <c r="CE125" s="380"/>
      <c r="CF125" s="380"/>
      <c r="CG125" s="380"/>
      <c r="CH125" s="380"/>
      <c r="CI125" s="380"/>
      <c r="CJ125" s="380"/>
      <c r="CK125" s="380"/>
      <c r="CL125" s="380"/>
      <c r="CM125" s="380"/>
      <c r="CN125" s="380"/>
      <c r="CO125" s="380"/>
      <c r="CP125" s="380"/>
      <c r="CQ125" s="380"/>
      <c r="CR125" s="380"/>
      <c r="CS125" s="380"/>
      <c r="CT125" s="380"/>
      <c r="CU125" s="380"/>
      <c r="CV125" s="380"/>
      <c r="CW125" s="380"/>
      <c r="CX125" s="380"/>
      <c r="CY125" s="380"/>
      <c r="CZ125" s="380"/>
      <c r="DA125" s="380"/>
      <c r="DB125" s="380"/>
      <c r="DC125" s="380"/>
      <c r="DD125" s="380"/>
      <c r="DE125" s="380"/>
      <c r="DF125" s="380"/>
      <c r="DG125" s="380"/>
      <c r="DH125" s="380"/>
      <c r="DI125" s="380"/>
      <c r="DJ125" s="380"/>
      <c r="DK125" s="380"/>
      <c r="DL125" s="380"/>
      <c r="DM125" s="380"/>
      <c r="DN125" s="380"/>
      <c r="DO125" s="380"/>
      <c r="DP125" s="380"/>
      <c r="DQ125" s="380"/>
      <c r="DR125" s="380"/>
      <c r="DS125" s="380"/>
      <c r="DT125" s="380"/>
      <c r="DU125" s="380"/>
      <c r="DV125" s="380"/>
      <c r="DW125" s="380"/>
      <c r="DX125" s="380"/>
      <c r="DY125" s="380"/>
      <c r="DZ125" s="380"/>
    </row>
    <row r="126" spans="1:130" ht="14.25" customHeight="1">
      <c r="A126" s="260" t="s">
        <v>201</v>
      </c>
      <c r="B126" s="32">
        <v>43637</v>
      </c>
      <c r="C126" s="32">
        <v>50942</v>
      </c>
      <c r="D126" s="33"/>
      <c r="E126" s="34">
        <v>200000000</v>
      </c>
      <c r="F126" s="34">
        <v>248281921</v>
      </c>
      <c r="G126" s="34">
        <v>100600000</v>
      </c>
      <c r="H126" s="35">
        <v>99049680</v>
      </c>
      <c r="I126" s="35">
        <v>1550320</v>
      </c>
      <c r="J126" s="35">
        <v>0</v>
      </c>
      <c r="K126" s="103">
        <v>94.1</v>
      </c>
      <c r="L126" s="35">
        <v>96.95</v>
      </c>
      <c r="M126" s="35">
        <v>100</v>
      </c>
      <c r="N126" s="35">
        <v>98.46</v>
      </c>
      <c r="O126" s="59">
        <v>1.4999999999999999E-2</v>
      </c>
      <c r="P126" s="104">
        <v>1.8599999999999998E-2</v>
      </c>
      <c r="Q126" s="37">
        <v>1.6E-2</v>
      </c>
      <c r="R126" s="103">
        <v>0</v>
      </c>
      <c r="S126" s="380"/>
      <c r="T126" s="380"/>
      <c r="U126" s="380"/>
      <c r="V126" s="380"/>
      <c r="W126" s="380"/>
      <c r="X126" s="380"/>
      <c r="Y126" s="380"/>
      <c r="Z126" s="380"/>
      <c r="AA126" s="380"/>
      <c r="AB126" s="380"/>
      <c r="AC126" s="380"/>
      <c r="AD126" s="380"/>
      <c r="AE126" s="380"/>
      <c r="AF126" s="380"/>
      <c r="AG126" s="380"/>
      <c r="AH126" s="380"/>
      <c r="AI126" s="380"/>
      <c r="AJ126" s="380"/>
      <c r="AK126" s="380"/>
      <c r="AL126" s="380"/>
      <c r="AM126" s="380"/>
      <c r="AN126" s="380"/>
      <c r="AO126" s="380"/>
      <c r="AP126" s="380"/>
      <c r="AQ126" s="380"/>
      <c r="AR126" s="380"/>
      <c r="AS126" s="380"/>
      <c r="AT126" s="380"/>
      <c r="AU126" s="380"/>
      <c r="AV126" s="380"/>
      <c r="AW126" s="380"/>
      <c r="AX126" s="380"/>
      <c r="AY126" s="380"/>
      <c r="AZ126" s="380"/>
      <c r="BA126" s="380"/>
      <c r="BB126" s="380"/>
      <c r="BC126" s="380"/>
      <c r="BD126" s="380"/>
      <c r="BE126" s="380"/>
      <c r="BF126" s="380"/>
      <c r="BG126" s="380"/>
      <c r="BH126" s="380"/>
      <c r="BI126" s="380"/>
      <c r="BJ126" s="380"/>
      <c r="BK126" s="380"/>
      <c r="BL126" s="380"/>
      <c r="BM126" s="380"/>
      <c r="BN126" s="380"/>
      <c r="BO126" s="380"/>
      <c r="BP126" s="380"/>
      <c r="BQ126" s="380"/>
      <c r="BR126" s="380"/>
      <c r="BS126" s="380"/>
      <c r="BT126" s="380"/>
      <c r="BU126" s="380"/>
      <c r="BV126" s="380"/>
      <c r="BW126" s="380"/>
      <c r="BX126" s="380"/>
      <c r="BY126" s="380"/>
      <c r="BZ126" s="380"/>
      <c r="CA126" s="380"/>
      <c r="CB126" s="380"/>
      <c r="CC126" s="380"/>
      <c r="CD126" s="380"/>
      <c r="CE126" s="380"/>
      <c r="CF126" s="380"/>
      <c r="CG126" s="380"/>
      <c r="CH126" s="380"/>
      <c r="CI126" s="380"/>
      <c r="CJ126" s="380"/>
      <c r="CK126" s="380"/>
      <c r="CL126" s="380"/>
      <c r="CM126" s="380"/>
      <c r="CN126" s="380"/>
      <c r="CO126" s="380"/>
      <c r="CP126" s="380"/>
      <c r="CQ126" s="380"/>
      <c r="CR126" s="380"/>
      <c r="CS126" s="380"/>
      <c r="CT126" s="380"/>
      <c r="CU126" s="380"/>
      <c r="CV126" s="380"/>
      <c r="CW126" s="380"/>
      <c r="CX126" s="380"/>
      <c r="CY126" s="380"/>
      <c r="CZ126" s="380"/>
      <c r="DA126" s="380"/>
      <c r="DB126" s="380"/>
      <c r="DC126" s="380"/>
      <c r="DD126" s="380"/>
      <c r="DE126" s="380"/>
      <c r="DF126" s="380"/>
      <c r="DG126" s="380"/>
      <c r="DH126" s="380"/>
      <c r="DI126" s="380"/>
      <c r="DJ126" s="380"/>
      <c r="DK126" s="380"/>
      <c r="DL126" s="380"/>
      <c r="DM126" s="380"/>
      <c r="DN126" s="380"/>
      <c r="DO126" s="380"/>
      <c r="DP126" s="380"/>
      <c r="DQ126" s="380"/>
      <c r="DR126" s="380"/>
      <c r="DS126" s="380"/>
      <c r="DT126" s="380"/>
      <c r="DU126" s="380"/>
      <c r="DV126" s="380"/>
      <c r="DW126" s="380"/>
      <c r="DX126" s="380"/>
      <c r="DY126" s="380"/>
      <c r="DZ126" s="380"/>
    </row>
    <row r="127" spans="1:130" ht="12.75" customHeight="1">
      <c r="A127" s="281" t="s">
        <v>202</v>
      </c>
      <c r="B127" s="32">
        <v>43670</v>
      </c>
      <c r="C127" s="32">
        <v>50942</v>
      </c>
      <c r="D127" s="33"/>
      <c r="E127" s="34">
        <v>200000000</v>
      </c>
      <c r="F127" s="34">
        <v>282730000</v>
      </c>
      <c r="G127" s="34">
        <v>200000000</v>
      </c>
      <c r="H127" s="35">
        <v>199816401</v>
      </c>
      <c r="I127" s="35">
        <v>906699</v>
      </c>
      <c r="J127" s="35">
        <v>443100</v>
      </c>
      <c r="K127" s="103">
        <v>98.08</v>
      </c>
      <c r="L127" s="35">
        <v>97.55</v>
      </c>
      <c r="M127" s="35">
        <v>102.08</v>
      </c>
      <c r="N127" s="35">
        <v>99.77</v>
      </c>
      <c r="O127" s="59">
        <v>1.4999999999999999E-2</v>
      </c>
      <c r="P127" s="104">
        <v>1.6199999999999999E-2</v>
      </c>
      <c r="Q127" s="37">
        <v>1.52E-2</v>
      </c>
      <c r="R127" s="103">
        <v>0</v>
      </c>
      <c r="S127" s="380"/>
      <c r="T127" s="380"/>
      <c r="U127" s="380"/>
      <c r="V127" s="380"/>
      <c r="W127" s="380"/>
      <c r="X127" s="380"/>
      <c r="Y127" s="380"/>
      <c r="Z127" s="380"/>
      <c r="AA127" s="380"/>
      <c r="AB127" s="380"/>
      <c r="AC127" s="380"/>
      <c r="AD127" s="380"/>
      <c r="AE127" s="380"/>
      <c r="AF127" s="380"/>
      <c r="AG127" s="380"/>
      <c r="AH127" s="380"/>
      <c r="AI127" s="380"/>
      <c r="AJ127" s="380"/>
      <c r="AK127" s="380"/>
      <c r="AL127" s="380"/>
      <c r="AM127" s="380"/>
      <c r="AN127" s="380"/>
      <c r="AO127" s="380"/>
      <c r="AP127" s="380"/>
      <c r="AQ127" s="380"/>
      <c r="AR127" s="380"/>
      <c r="AS127" s="380"/>
      <c r="AT127" s="380"/>
      <c r="AU127" s="380"/>
      <c r="AV127" s="380"/>
      <c r="AW127" s="380"/>
      <c r="AX127" s="380"/>
      <c r="AY127" s="380"/>
      <c r="AZ127" s="380"/>
      <c r="BA127" s="380"/>
      <c r="BB127" s="380"/>
      <c r="BC127" s="380"/>
      <c r="BD127" s="380"/>
      <c r="BE127" s="380"/>
      <c r="BF127" s="380"/>
      <c r="BG127" s="380"/>
      <c r="BH127" s="380"/>
      <c r="BI127" s="380"/>
      <c r="BJ127" s="380"/>
      <c r="BK127" s="380"/>
      <c r="BL127" s="380"/>
      <c r="BM127" s="380"/>
      <c r="BN127" s="380"/>
      <c r="BO127" s="380"/>
      <c r="BP127" s="380"/>
      <c r="BQ127" s="380"/>
      <c r="BR127" s="380"/>
      <c r="BS127" s="380"/>
      <c r="BT127" s="380"/>
      <c r="BU127" s="380"/>
      <c r="BV127" s="380"/>
      <c r="BW127" s="380"/>
      <c r="BX127" s="380"/>
      <c r="BY127" s="380"/>
      <c r="BZ127" s="380"/>
      <c r="CA127" s="380"/>
      <c r="CB127" s="380"/>
      <c r="CC127" s="380"/>
      <c r="CD127" s="380"/>
      <c r="CE127" s="380"/>
      <c r="CF127" s="380"/>
      <c r="CG127" s="380"/>
      <c r="CH127" s="380"/>
      <c r="CI127" s="380"/>
      <c r="CJ127" s="380"/>
      <c r="CK127" s="380"/>
      <c r="CL127" s="380"/>
      <c r="CM127" s="380"/>
      <c r="CN127" s="380"/>
      <c r="CO127" s="380"/>
      <c r="CP127" s="380"/>
      <c r="CQ127" s="380"/>
      <c r="CR127" s="380"/>
      <c r="CS127" s="380"/>
      <c r="CT127" s="380"/>
      <c r="CU127" s="380"/>
      <c r="CV127" s="380"/>
      <c r="CW127" s="380"/>
      <c r="CX127" s="380"/>
      <c r="CY127" s="380"/>
      <c r="CZ127" s="380"/>
      <c r="DA127" s="380"/>
      <c r="DB127" s="380"/>
      <c r="DC127" s="380"/>
      <c r="DD127" s="380"/>
      <c r="DE127" s="380"/>
      <c r="DF127" s="380"/>
      <c r="DG127" s="380"/>
      <c r="DH127" s="380"/>
      <c r="DI127" s="380"/>
      <c r="DJ127" s="380"/>
      <c r="DK127" s="380"/>
      <c r="DL127" s="380"/>
      <c r="DM127" s="380"/>
      <c r="DN127" s="380"/>
      <c r="DO127" s="380"/>
      <c r="DP127" s="380"/>
      <c r="DQ127" s="380"/>
      <c r="DR127" s="380"/>
      <c r="DS127" s="380"/>
      <c r="DT127" s="380"/>
      <c r="DU127" s="380"/>
      <c r="DV127" s="380"/>
      <c r="DW127" s="380"/>
      <c r="DX127" s="380"/>
      <c r="DY127" s="380"/>
      <c r="DZ127" s="380"/>
    </row>
    <row r="128" spans="1:130" s="167" customFormat="1" ht="14.25" customHeight="1">
      <c r="A128" s="453" t="s">
        <v>203</v>
      </c>
      <c r="B128" s="38">
        <v>43705</v>
      </c>
      <c r="C128" s="38">
        <v>50942</v>
      </c>
      <c r="D128" s="33"/>
      <c r="E128" s="34">
        <v>200000000</v>
      </c>
      <c r="F128" s="34">
        <v>244200000</v>
      </c>
      <c r="G128" s="34">
        <v>200000000</v>
      </c>
      <c r="H128" s="35">
        <v>203314845</v>
      </c>
      <c r="I128" s="35">
        <v>5635</v>
      </c>
      <c r="J128" s="35">
        <v>2760480</v>
      </c>
      <c r="K128" s="103">
        <v>100.54</v>
      </c>
      <c r="L128" s="35">
        <v>98.81</v>
      </c>
      <c r="M128" s="35">
        <v>104.91</v>
      </c>
      <c r="N128" s="35">
        <v>101.38</v>
      </c>
      <c r="O128" s="59">
        <v>1.4999999999999999E-2</v>
      </c>
      <c r="P128" s="104">
        <v>1.47E-2</v>
      </c>
      <c r="Q128" s="37">
        <v>1.4200000000000001E-2</v>
      </c>
      <c r="R128" s="103">
        <v>0</v>
      </c>
      <c r="S128" s="412"/>
      <c r="T128" s="412"/>
      <c r="U128" s="412"/>
      <c r="V128" s="412"/>
      <c r="W128" s="412"/>
      <c r="X128" s="412"/>
      <c r="Y128" s="412"/>
      <c r="Z128" s="412"/>
      <c r="AA128" s="412"/>
      <c r="AB128" s="412"/>
      <c r="AC128" s="412"/>
      <c r="AD128" s="412"/>
      <c r="AE128" s="412"/>
      <c r="AF128" s="412"/>
      <c r="AG128" s="412"/>
      <c r="AH128" s="412"/>
      <c r="AI128" s="412"/>
      <c r="AJ128" s="412"/>
      <c r="AK128" s="412"/>
      <c r="AL128" s="412"/>
      <c r="AM128" s="412"/>
      <c r="AN128" s="412"/>
      <c r="AO128" s="412"/>
      <c r="AP128" s="412"/>
      <c r="AQ128" s="412"/>
      <c r="AR128" s="412"/>
      <c r="AS128" s="412"/>
      <c r="AT128" s="412"/>
      <c r="AU128" s="412"/>
      <c r="AV128" s="412"/>
      <c r="AW128" s="412"/>
      <c r="AX128" s="412"/>
      <c r="AY128" s="412"/>
      <c r="AZ128" s="412"/>
      <c r="BA128" s="412"/>
      <c r="BB128" s="412"/>
      <c r="BC128" s="412"/>
      <c r="BD128" s="412"/>
      <c r="BE128" s="412"/>
      <c r="BF128" s="412"/>
      <c r="BG128" s="412"/>
      <c r="BH128" s="412"/>
      <c r="BI128" s="412"/>
      <c r="BJ128" s="412"/>
      <c r="BK128" s="412"/>
      <c r="BL128" s="412"/>
      <c r="BM128" s="412"/>
      <c r="BN128" s="412"/>
      <c r="BO128" s="412"/>
      <c r="BP128" s="412"/>
      <c r="BQ128" s="412"/>
      <c r="BR128" s="412"/>
      <c r="BS128" s="412"/>
      <c r="BT128" s="412"/>
      <c r="BU128" s="412"/>
      <c r="BV128" s="412"/>
      <c r="BW128" s="412"/>
      <c r="BX128" s="412"/>
      <c r="BY128" s="412"/>
      <c r="BZ128" s="412"/>
      <c r="CA128" s="412"/>
      <c r="CB128" s="412"/>
      <c r="CC128" s="412"/>
      <c r="CD128" s="412"/>
      <c r="CE128" s="412"/>
      <c r="CF128" s="412"/>
      <c r="CG128" s="412"/>
      <c r="CH128" s="412"/>
      <c r="CI128" s="412"/>
      <c r="CJ128" s="412"/>
      <c r="CK128" s="412"/>
      <c r="CL128" s="412"/>
      <c r="CM128" s="412"/>
      <c r="CN128" s="412"/>
      <c r="CO128" s="412"/>
      <c r="CP128" s="412"/>
      <c r="CQ128" s="412"/>
      <c r="CR128" s="412"/>
      <c r="CS128" s="412"/>
      <c r="CT128" s="412"/>
      <c r="CU128" s="412"/>
      <c r="CV128" s="412"/>
      <c r="CW128" s="412"/>
      <c r="CX128" s="412"/>
      <c r="CY128" s="412"/>
      <c r="CZ128" s="412"/>
      <c r="DA128" s="412"/>
      <c r="DB128" s="412"/>
      <c r="DC128" s="412"/>
      <c r="DD128" s="412"/>
      <c r="DE128" s="412"/>
      <c r="DF128" s="412"/>
      <c r="DG128" s="412"/>
      <c r="DH128" s="412"/>
      <c r="DI128" s="412"/>
      <c r="DJ128" s="412"/>
      <c r="DK128" s="412"/>
      <c r="DL128" s="412"/>
      <c r="DM128" s="412"/>
      <c r="DN128" s="412"/>
      <c r="DO128" s="412"/>
      <c r="DP128" s="412"/>
      <c r="DQ128" s="412"/>
      <c r="DR128" s="412"/>
      <c r="DS128" s="412"/>
      <c r="DT128" s="412"/>
      <c r="DU128" s="412"/>
      <c r="DV128" s="412"/>
      <c r="DW128" s="412"/>
      <c r="DX128" s="412"/>
      <c r="DY128" s="412"/>
      <c r="DZ128" s="412"/>
    </row>
    <row r="129" spans="1:130" s="167" customFormat="1" ht="13.5" customHeight="1">
      <c r="A129" s="429" t="s">
        <v>329</v>
      </c>
      <c r="B129" s="116"/>
      <c r="C129" s="116"/>
      <c r="D129" s="117"/>
      <c r="E129" s="45">
        <f>E125</f>
        <v>600000000</v>
      </c>
      <c r="F129" s="45">
        <f>F125</f>
        <v>775211921</v>
      </c>
      <c r="G129" s="45">
        <f>G125</f>
        <v>500600000</v>
      </c>
      <c r="H129" s="45">
        <f>H126+H127+H128</f>
        <v>502180926</v>
      </c>
      <c r="I129" s="45">
        <f>I126+I127+I128</f>
        <v>2462654</v>
      </c>
      <c r="J129" s="45">
        <f>J126+J127+J128</f>
        <v>3203580</v>
      </c>
      <c r="K129" s="46"/>
      <c r="L129" s="46"/>
      <c r="M129" s="46"/>
      <c r="N129" s="46"/>
      <c r="O129" s="47"/>
      <c r="P129" s="47"/>
      <c r="Q129" s="47"/>
      <c r="R129" s="48"/>
      <c r="S129" s="412"/>
      <c r="T129" s="412"/>
      <c r="U129" s="412"/>
      <c r="V129" s="412"/>
      <c r="W129" s="412"/>
      <c r="X129" s="412"/>
      <c r="Y129" s="412"/>
      <c r="Z129" s="412"/>
      <c r="AA129" s="412"/>
      <c r="AB129" s="412"/>
      <c r="AC129" s="412"/>
      <c r="AD129" s="412"/>
      <c r="AE129" s="412"/>
      <c r="AF129" s="412"/>
      <c r="AG129" s="412"/>
      <c r="AH129" s="412"/>
      <c r="AI129" s="412"/>
      <c r="AJ129" s="412"/>
      <c r="AK129" s="412"/>
      <c r="AL129" s="412"/>
      <c r="AM129" s="412"/>
      <c r="AN129" s="412"/>
      <c r="AO129" s="412"/>
      <c r="AP129" s="412"/>
      <c r="AQ129" s="412"/>
      <c r="AR129" s="412"/>
      <c r="AS129" s="412"/>
      <c r="AT129" s="412"/>
      <c r="AU129" s="412"/>
      <c r="AV129" s="412"/>
      <c r="AW129" s="412"/>
      <c r="AX129" s="412"/>
      <c r="AY129" s="412"/>
      <c r="AZ129" s="412"/>
      <c r="BA129" s="412"/>
      <c r="BB129" s="412"/>
      <c r="BC129" s="412"/>
      <c r="BD129" s="412"/>
      <c r="BE129" s="412"/>
      <c r="BF129" s="412"/>
      <c r="BG129" s="412"/>
      <c r="BH129" s="412"/>
      <c r="BI129" s="412"/>
      <c r="BJ129" s="412"/>
      <c r="BK129" s="412"/>
      <c r="BL129" s="412"/>
      <c r="BM129" s="412"/>
      <c r="BN129" s="412"/>
      <c r="BO129" s="412"/>
      <c r="BP129" s="412"/>
      <c r="BQ129" s="412"/>
      <c r="BR129" s="412"/>
      <c r="BS129" s="412"/>
      <c r="BT129" s="412"/>
      <c r="BU129" s="412"/>
      <c r="BV129" s="412"/>
      <c r="BW129" s="412"/>
      <c r="BX129" s="412"/>
      <c r="BY129" s="412"/>
      <c r="BZ129" s="412"/>
      <c r="CA129" s="412"/>
      <c r="CB129" s="412"/>
      <c r="CC129" s="412"/>
      <c r="CD129" s="412"/>
      <c r="CE129" s="412"/>
      <c r="CF129" s="412"/>
      <c r="CG129" s="412"/>
      <c r="CH129" s="412"/>
      <c r="CI129" s="412"/>
      <c r="CJ129" s="412"/>
      <c r="CK129" s="412"/>
      <c r="CL129" s="412"/>
      <c r="CM129" s="412"/>
      <c r="CN129" s="412"/>
      <c r="CO129" s="412"/>
      <c r="CP129" s="412"/>
      <c r="CQ129" s="412"/>
      <c r="CR129" s="412"/>
      <c r="CS129" s="412"/>
      <c r="CT129" s="412"/>
      <c r="CU129" s="412"/>
      <c r="CV129" s="412"/>
      <c r="CW129" s="412"/>
      <c r="CX129" s="412"/>
      <c r="CY129" s="412"/>
      <c r="CZ129" s="412"/>
      <c r="DA129" s="412"/>
      <c r="DB129" s="412"/>
      <c r="DC129" s="412"/>
      <c r="DD129" s="412"/>
      <c r="DE129" s="412"/>
      <c r="DF129" s="412"/>
      <c r="DG129" s="412"/>
      <c r="DH129" s="412"/>
      <c r="DI129" s="412"/>
      <c r="DJ129" s="412"/>
      <c r="DK129" s="412"/>
      <c r="DL129" s="412"/>
      <c r="DM129" s="412"/>
      <c r="DN129" s="412"/>
      <c r="DO129" s="412"/>
      <c r="DP129" s="412"/>
      <c r="DQ129" s="412"/>
      <c r="DR129" s="412"/>
      <c r="DS129" s="412"/>
      <c r="DT129" s="412"/>
      <c r="DU129" s="412"/>
      <c r="DV129" s="412"/>
      <c r="DW129" s="412"/>
      <c r="DX129" s="412"/>
      <c r="DY129" s="412"/>
      <c r="DZ129" s="412"/>
    </row>
    <row r="130" spans="1:130" s="167" customFormat="1" ht="10.5" customHeight="1">
      <c r="A130" s="64" t="s">
        <v>217</v>
      </c>
      <c r="B130" s="65"/>
      <c r="C130" s="65"/>
      <c r="D130" s="65"/>
      <c r="E130" s="118">
        <f t="shared" ref="E130:J130" si="3">SUM(E34+E42+E111+E129)</f>
        <v>3950000000</v>
      </c>
      <c r="F130" s="118">
        <f t="shared" si="3"/>
        <v>8492907773</v>
      </c>
      <c r="G130" s="118">
        <f t="shared" si="3"/>
        <v>3746110000</v>
      </c>
      <c r="H130" s="118">
        <f t="shared" si="3"/>
        <v>3801096702.4299998</v>
      </c>
      <c r="I130" s="118">
        <f t="shared" si="3"/>
        <v>43420083.86999999</v>
      </c>
      <c r="J130" s="118">
        <f t="shared" si="3"/>
        <v>78090364.219999999</v>
      </c>
      <c r="K130" s="119"/>
      <c r="L130" s="119"/>
      <c r="M130" s="119"/>
      <c r="N130" s="120"/>
      <c r="O130" s="65"/>
      <c r="P130" s="120"/>
      <c r="Q130" s="65"/>
      <c r="R130" s="121"/>
    </row>
    <row r="131" spans="1:130" s="158" customFormat="1" ht="12.6" customHeight="1">
      <c r="A131" s="64" t="s">
        <v>218</v>
      </c>
      <c r="B131" s="65"/>
      <c r="C131" s="65"/>
      <c r="D131" s="65"/>
      <c r="E131" s="118">
        <f t="shared" ref="E131:J131" si="4">SUM(+E130+E28)</f>
        <v>4750000000</v>
      </c>
      <c r="F131" s="118">
        <f t="shared" si="4"/>
        <v>10073532773</v>
      </c>
      <c r="G131" s="118">
        <f t="shared" si="4"/>
        <v>4346110000</v>
      </c>
      <c r="H131" s="118">
        <f t="shared" si="4"/>
        <v>4419571019.8500004</v>
      </c>
      <c r="I131" s="118">
        <f t="shared" si="4"/>
        <v>43420083.86999999</v>
      </c>
      <c r="J131" s="118">
        <f t="shared" si="4"/>
        <v>94868681.629999995</v>
      </c>
      <c r="K131" s="122" t="s">
        <v>1</v>
      </c>
      <c r="L131" s="122"/>
      <c r="M131" s="122"/>
      <c r="N131" s="123" t="s">
        <v>1</v>
      </c>
      <c r="O131" s="65"/>
      <c r="P131" s="121"/>
      <c r="Q131" s="124"/>
      <c r="R131" s="121"/>
    </row>
    <row r="132" spans="1:130" s="158" customFormat="1" ht="12.6" customHeight="1">
      <c r="A132" s="508" t="s">
        <v>330</v>
      </c>
      <c r="B132" s="508"/>
      <c r="C132" s="508"/>
      <c r="D132" s="508"/>
      <c r="E132" s="508"/>
      <c r="F132" s="508"/>
      <c r="G132" s="508"/>
      <c r="H132" s="508"/>
      <c r="I132" s="508"/>
      <c r="J132" s="508"/>
      <c r="K132" s="508"/>
      <c r="L132" s="508"/>
      <c r="M132" s="508"/>
      <c r="N132" s="508"/>
      <c r="O132" s="508"/>
      <c r="P132" s="508"/>
      <c r="Q132" s="508"/>
      <c r="R132" s="508"/>
    </row>
    <row r="133" spans="1:130" s="158" customFormat="1" ht="12.6" customHeight="1">
      <c r="A133" s="535"/>
      <c r="B133" s="535"/>
      <c r="C133" s="535"/>
      <c r="D133" s="535"/>
      <c r="E133" s="535"/>
      <c r="F133" s="535"/>
      <c r="G133" s="535"/>
      <c r="H133" s="535"/>
      <c r="I133" s="535"/>
      <c r="J133" s="535"/>
      <c r="K133" s="535"/>
      <c r="L133" s="535"/>
      <c r="M133" s="535"/>
      <c r="N133" s="535"/>
      <c r="O133" s="535"/>
      <c r="P133" s="535"/>
      <c r="Q133" s="535"/>
      <c r="R133" s="535"/>
    </row>
    <row r="134" spans="1:130" s="11" customFormat="1" ht="11.25" customHeight="1">
      <c r="A134" s="535"/>
      <c r="B134" s="535"/>
      <c r="C134" s="535"/>
      <c r="D134" s="535"/>
      <c r="E134" s="535"/>
      <c r="F134" s="535"/>
      <c r="G134" s="535"/>
      <c r="H134" s="535"/>
      <c r="I134" s="535"/>
      <c r="J134" s="535"/>
      <c r="K134" s="535"/>
      <c r="L134" s="535"/>
      <c r="M134" s="535"/>
      <c r="N134" s="535"/>
      <c r="O134" s="535"/>
      <c r="P134" s="535"/>
      <c r="Q134" s="535"/>
      <c r="R134" s="535"/>
    </row>
    <row r="135" spans="1:130" s="11" customFormat="1" ht="11.25" customHeight="1">
      <c r="A135" s="535"/>
      <c r="B135" s="535"/>
      <c r="C135" s="535"/>
      <c r="D135" s="535"/>
      <c r="E135" s="535"/>
      <c r="F135" s="535"/>
      <c r="G135" s="535"/>
      <c r="H135" s="535"/>
      <c r="I135" s="535"/>
      <c r="J135" s="535"/>
      <c r="K135" s="535"/>
      <c r="L135" s="535"/>
      <c r="M135" s="535"/>
      <c r="N135" s="535"/>
      <c r="O135" s="535"/>
      <c r="P135" s="535"/>
      <c r="Q135" s="535"/>
      <c r="R135" s="535"/>
    </row>
    <row r="136" spans="1:130" s="11" customFormat="1" ht="11.25" customHeight="1">
      <c r="A136" s="535"/>
      <c r="B136" s="535"/>
      <c r="C136" s="535"/>
      <c r="D136" s="535"/>
      <c r="E136" s="535"/>
      <c r="F136" s="535"/>
      <c r="G136" s="535"/>
      <c r="H136" s="535"/>
      <c r="I136" s="535"/>
      <c r="J136" s="535"/>
      <c r="K136" s="535"/>
      <c r="L136" s="535"/>
      <c r="M136" s="535"/>
      <c r="N136" s="535"/>
      <c r="O136" s="535"/>
      <c r="P136" s="535"/>
      <c r="Q136" s="535"/>
      <c r="R136" s="535"/>
    </row>
    <row r="137" spans="1:130" s="11" customFormat="1" ht="12.6" customHeight="1">
      <c r="A137" s="445"/>
      <c r="B137" s="445"/>
      <c r="C137" s="445"/>
      <c r="D137" s="445"/>
      <c r="E137" s="445"/>
      <c r="F137" s="445"/>
      <c r="G137" s="445"/>
      <c r="H137" s="445"/>
      <c r="I137" s="445"/>
      <c r="J137" s="445"/>
      <c r="K137" s="445"/>
      <c r="L137" s="445"/>
      <c r="M137" s="445"/>
      <c r="N137" s="445"/>
      <c r="O137" s="445"/>
      <c r="P137" s="445"/>
      <c r="Q137" s="445"/>
      <c r="R137" s="445"/>
    </row>
    <row r="138" spans="1:130" s="11" customFormat="1" ht="12.6" customHeight="1">
      <c r="A138" s="536" t="s">
        <v>219</v>
      </c>
      <c r="B138" s="536"/>
      <c r="C138" s="536"/>
      <c r="D138" s="536"/>
      <c r="E138" s="536"/>
      <c r="F138" s="536"/>
      <c r="G138" s="536"/>
      <c r="H138" s="536"/>
      <c r="I138" s="536"/>
      <c r="J138" s="536"/>
      <c r="K138" s="536"/>
      <c r="L138" s="536"/>
      <c r="M138" s="536"/>
      <c r="N138" s="536"/>
      <c r="O138" s="536"/>
      <c r="P138" s="536"/>
      <c r="Q138" s="536"/>
      <c r="R138" s="536"/>
    </row>
    <row r="139" spans="1:130" s="11" customFormat="1" ht="12.6" customHeight="1">
      <c r="A139" s="536" t="s">
        <v>357</v>
      </c>
      <c r="B139" s="536"/>
      <c r="C139" s="536"/>
      <c r="D139" s="536"/>
      <c r="E139" s="536"/>
      <c r="F139" s="536"/>
      <c r="G139" s="536"/>
      <c r="H139" s="536"/>
      <c r="I139" s="536"/>
      <c r="J139" s="536"/>
      <c r="K139" s="536"/>
      <c r="L139" s="536"/>
      <c r="M139" s="536"/>
      <c r="N139" s="536"/>
      <c r="O139" s="536"/>
      <c r="P139" s="536"/>
      <c r="Q139" s="536"/>
      <c r="R139" s="536"/>
    </row>
    <row r="140" spans="1:130" ht="12.75" customHeight="1">
      <c r="A140" s="445"/>
      <c r="B140" s="445"/>
      <c r="C140" s="445"/>
      <c r="D140" s="445"/>
      <c r="E140" s="445"/>
      <c r="F140" s="445"/>
      <c r="G140" s="445"/>
      <c r="H140" s="445"/>
      <c r="I140" s="445"/>
      <c r="J140" s="445"/>
      <c r="K140" s="445"/>
      <c r="L140" s="445"/>
      <c r="M140" s="445"/>
      <c r="N140" s="445"/>
      <c r="O140" s="445"/>
      <c r="P140" s="445"/>
      <c r="Q140" s="445"/>
      <c r="R140" s="445"/>
    </row>
    <row r="141" spans="1:130" ht="16.5" customHeight="1">
      <c r="A141" s="11"/>
      <c r="B141" s="234"/>
      <c r="C141" s="234"/>
      <c r="D141" s="235"/>
      <c r="E141" s="236"/>
      <c r="F141" s="237"/>
      <c r="G141" s="236"/>
      <c r="H141" s="236"/>
      <c r="I141" s="236"/>
      <c r="J141" s="238"/>
      <c r="K141" s="237"/>
      <c r="L141" s="237"/>
      <c r="M141" s="239"/>
      <c r="N141" s="239"/>
      <c r="O141" s="239"/>
      <c r="P141" s="239"/>
      <c r="Q141" s="239"/>
      <c r="R141" s="239"/>
    </row>
    <row r="142" spans="1:130" ht="16.5" customHeight="1">
      <c r="A142" s="240"/>
      <c r="B142" s="234"/>
      <c r="C142" s="234"/>
      <c r="D142" s="235"/>
      <c r="E142" s="236"/>
      <c r="F142" s="237"/>
      <c r="G142" s="236"/>
      <c r="H142" s="236"/>
      <c r="I142" s="236"/>
      <c r="J142" s="238"/>
      <c r="K142" s="237"/>
      <c r="L142" s="237"/>
      <c r="M142" s="239"/>
      <c r="N142" s="239"/>
      <c r="O142" s="239"/>
      <c r="P142" s="239"/>
      <c r="Q142" s="239"/>
      <c r="R142" s="239"/>
    </row>
    <row r="143" spans="1:130" ht="12.75" customHeight="1">
      <c r="A143" s="241" t="s">
        <v>220</v>
      </c>
      <c r="B143" s="442"/>
      <c r="C143" s="242"/>
      <c r="D143" s="242"/>
      <c r="E143" s="242"/>
      <c r="F143" s="243"/>
      <c r="G143" s="244"/>
      <c r="H143" s="244"/>
      <c r="I143" s="245"/>
      <c r="J143" s="246"/>
      <c r="K143" s="242"/>
      <c r="L143" s="242"/>
      <c r="M143" s="242"/>
      <c r="N143" s="11"/>
      <c r="O143" s="11"/>
      <c r="P143" s="11"/>
      <c r="Q143" s="247"/>
      <c r="R143" s="11"/>
    </row>
    <row r="144" spans="1:130" ht="14.25" customHeight="1">
      <c r="A144" s="168"/>
      <c r="B144" s="169" t="s">
        <v>162</v>
      </c>
      <c r="C144" s="168"/>
      <c r="D144" s="170"/>
      <c r="E144" s="171" t="s">
        <v>221</v>
      </c>
      <c r="F144" s="172"/>
      <c r="G144" s="172"/>
      <c r="H144" s="173"/>
      <c r="I144" s="174"/>
      <c r="J144" s="175"/>
      <c r="K144" s="176" t="s">
        <v>222</v>
      </c>
      <c r="L144" s="172"/>
      <c r="M144" s="172"/>
      <c r="N144" s="177"/>
      <c r="O144" s="178"/>
      <c r="P144" s="171" t="s">
        <v>223</v>
      </c>
      <c r="Q144" s="179"/>
      <c r="R144" s="168" t="s">
        <v>224</v>
      </c>
    </row>
    <row r="145" spans="1:18" ht="15" customHeight="1">
      <c r="A145" s="180" t="s">
        <v>176</v>
      </c>
      <c r="B145" s="181"/>
      <c r="C145" s="182" t="s">
        <v>178</v>
      </c>
      <c r="D145" s="181" t="s">
        <v>179</v>
      </c>
      <c r="E145" s="183"/>
      <c r="F145" s="170"/>
      <c r="G145" s="168"/>
      <c r="H145" s="184"/>
      <c r="I145" s="185"/>
      <c r="J145" s="186"/>
      <c r="K145" s="187" t="s">
        <v>173</v>
      </c>
      <c r="L145" s="168" t="s">
        <v>171</v>
      </c>
      <c r="M145" s="170" t="s">
        <v>172</v>
      </c>
      <c r="N145" s="168" t="s">
        <v>173</v>
      </c>
      <c r="O145" s="188"/>
      <c r="P145" s="189" t="s">
        <v>225</v>
      </c>
      <c r="Q145" s="190"/>
      <c r="R145" s="180" t="s">
        <v>226</v>
      </c>
    </row>
    <row r="146" spans="1:18" ht="12.6" customHeight="1">
      <c r="A146" s="182" t="s">
        <v>118</v>
      </c>
      <c r="B146" s="181" t="s">
        <v>177</v>
      </c>
      <c r="C146" s="182" t="s">
        <v>192</v>
      </c>
      <c r="D146" s="181" t="s">
        <v>227</v>
      </c>
      <c r="E146" s="191"/>
      <c r="F146" s="192" t="s">
        <v>228</v>
      </c>
      <c r="G146" s="180"/>
      <c r="H146" s="184" t="s">
        <v>229</v>
      </c>
      <c r="I146" s="193"/>
      <c r="J146" s="186"/>
      <c r="K146" s="194" t="s">
        <v>331</v>
      </c>
      <c r="L146" s="180" t="s">
        <v>186</v>
      </c>
      <c r="M146" s="192" t="s">
        <v>187</v>
      </c>
      <c r="N146" s="180" t="s">
        <v>187</v>
      </c>
      <c r="O146" s="195" t="s">
        <v>174</v>
      </c>
      <c r="P146" s="168" t="s">
        <v>189</v>
      </c>
      <c r="Q146" s="196" t="s">
        <v>189</v>
      </c>
      <c r="R146" s="197" t="s">
        <v>230</v>
      </c>
    </row>
    <row r="147" spans="1:18" ht="14.25" customHeight="1">
      <c r="A147" s="182"/>
      <c r="B147" s="198" t="s">
        <v>191</v>
      </c>
      <c r="C147" s="182"/>
      <c r="D147" s="181" t="s">
        <v>231</v>
      </c>
      <c r="E147" s="191" t="s">
        <v>358</v>
      </c>
      <c r="F147" s="192" t="s">
        <v>232</v>
      </c>
      <c r="G147" s="180" t="s">
        <v>167</v>
      </c>
      <c r="H147" s="184" t="s">
        <v>233</v>
      </c>
      <c r="I147" s="443" t="s">
        <v>169</v>
      </c>
      <c r="J147" s="184" t="s">
        <v>170</v>
      </c>
      <c r="K147" s="199" t="s">
        <v>234</v>
      </c>
      <c r="L147" s="180" t="s">
        <v>189</v>
      </c>
      <c r="M147" s="192" t="s">
        <v>196</v>
      </c>
      <c r="N147" s="180" t="s">
        <v>196</v>
      </c>
      <c r="O147" s="195" t="s">
        <v>188</v>
      </c>
      <c r="P147" s="180" t="s">
        <v>234</v>
      </c>
      <c r="Q147" s="197" t="s">
        <v>182</v>
      </c>
      <c r="R147" s="197" t="s">
        <v>198</v>
      </c>
    </row>
    <row r="148" spans="1:18" ht="15" customHeight="1">
      <c r="A148" s="182"/>
      <c r="B148" s="181"/>
      <c r="C148" s="182"/>
      <c r="D148" s="200"/>
      <c r="E148" s="201" t="s">
        <v>180</v>
      </c>
      <c r="F148" s="192" t="s">
        <v>235</v>
      </c>
      <c r="G148" s="180" t="s">
        <v>182</v>
      </c>
      <c r="H148" s="184" t="s">
        <v>236</v>
      </c>
      <c r="I148" s="185" t="s">
        <v>236</v>
      </c>
      <c r="J148" s="202" t="s">
        <v>236</v>
      </c>
      <c r="K148" s="199" t="s">
        <v>237</v>
      </c>
      <c r="L148" s="180" t="s">
        <v>182</v>
      </c>
      <c r="M148" s="192" t="s">
        <v>182</v>
      </c>
      <c r="N148" s="180" t="s">
        <v>182</v>
      </c>
      <c r="O148" s="195" t="s">
        <v>197</v>
      </c>
      <c r="P148" s="180" t="s">
        <v>237</v>
      </c>
      <c r="Q148" s="197"/>
      <c r="R148" s="197" t="s">
        <v>200</v>
      </c>
    </row>
    <row r="149" spans="1:18" ht="15" customHeight="1">
      <c r="A149" s="182"/>
      <c r="B149" s="181"/>
      <c r="C149" s="182"/>
      <c r="D149" s="200"/>
      <c r="E149" s="201" t="s">
        <v>194</v>
      </c>
      <c r="F149" s="192" t="s">
        <v>199</v>
      </c>
      <c r="G149" s="180"/>
      <c r="H149" s="184"/>
      <c r="I149" s="185"/>
      <c r="J149" s="430"/>
      <c r="K149" s="180"/>
      <c r="L149" s="197"/>
      <c r="M149" s="192"/>
      <c r="N149" s="180"/>
      <c r="O149" s="195" t="s">
        <v>97</v>
      </c>
      <c r="P149" s="180"/>
      <c r="Q149" s="203"/>
      <c r="R149" s="197" t="s">
        <v>97</v>
      </c>
    </row>
    <row r="150" spans="1:18" ht="14.25" customHeight="1">
      <c r="A150" s="204"/>
      <c r="B150" s="205"/>
      <c r="C150" s="204"/>
      <c r="D150" s="206"/>
      <c r="E150" s="207"/>
      <c r="F150" s="213"/>
      <c r="G150" s="208"/>
      <c r="H150" s="209"/>
      <c r="I150" s="210"/>
      <c r="J150" s="211"/>
      <c r="K150" s="212"/>
      <c r="L150" s="208"/>
      <c r="M150" s="213"/>
      <c r="N150" s="208"/>
      <c r="O150" s="214"/>
      <c r="P150" s="208"/>
      <c r="Q150" s="215"/>
      <c r="R150" s="216"/>
    </row>
    <row r="151" spans="1:18" ht="14.25" customHeight="1">
      <c r="A151" s="316" t="s">
        <v>94</v>
      </c>
      <c r="B151" s="125"/>
      <c r="C151" s="22">
        <v>43846</v>
      </c>
      <c r="D151" s="127">
        <v>2556</v>
      </c>
      <c r="E151" s="24">
        <f>E152+E153+E154+E155+E156+E157+E158+E159</f>
        <v>165000000</v>
      </c>
      <c r="F151" s="24">
        <f>F152+F153+F154+F155+F156+F157+F158+F159</f>
        <v>478946000</v>
      </c>
      <c r="G151" s="24">
        <f>G152+G153+G154+G155+G156+G157+G158+G159</f>
        <v>165000000</v>
      </c>
      <c r="H151" s="126"/>
      <c r="I151" s="85"/>
      <c r="J151" s="128"/>
      <c r="K151" s="84"/>
      <c r="L151" s="126"/>
      <c r="M151" s="84"/>
      <c r="N151" s="126"/>
      <c r="O151" s="74">
        <v>3.5000000000000003E-2</v>
      </c>
      <c r="P151" s="126"/>
      <c r="Q151" s="84"/>
      <c r="R151" s="84"/>
    </row>
    <row r="152" spans="1:18" ht="14.25" customHeight="1">
      <c r="A152" s="31" t="s">
        <v>201</v>
      </c>
      <c r="B152" s="32">
        <v>41290</v>
      </c>
      <c r="C152" s="32">
        <v>43846</v>
      </c>
      <c r="D152" s="33"/>
      <c r="E152" s="34">
        <v>20000000</v>
      </c>
      <c r="F152" s="75">
        <v>98056000</v>
      </c>
      <c r="G152" s="34">
        <v>20000000</v>
      </c>
      <c r="H152" s="34">
        <v>21244459.969999999</v>
      </c>
      <c r="I152" s="34">
        <v>0</v>
      </c>
      <c r="J152" s="34">
        <v>1244459.97</v>
      </c>
      <c r="K152" s="36">
        <v>105.44</v>
      </c>
      <c r="L152" s="36">
        <v>106.07</v>
      </c>
      <c r="M152" s="36">
        <v>106.66</v>
      </c>
      <c r="N152" s="36">
        <v>106.22</v>
      </c>
      <c r="O152" s="59">
        <v>3.5000000000000003E-2</v>
      </c>
      <c r="P152" s="37">
        <v>2.6599999999999999E-2</v>
      </c>
      <c r="Q152" s="37">
        <v>2.5399999999999999E-2</v>
      </c>
      <c r="R152" s="34">
        <v>0.03</v>
      </c>
    </row>
    <row r="153" spans="1:18" ht="14.25" customHeight="1">
      <c r="A153" s="31" t="s">
        <v>202</v>
      </c>
      <c r="B153" s="32">
        <v>41318</v>
      </c>
      <c r="C153" s="32">
        <v>43846</v>
      </c>
      <c r="D153" s="33"/>
      <c r="E153" s="34">
        <v>20000000</v>
      </c>
      <c r="F153" s="75">
        <v>58090000</v>
      </c>
      <c r="G153" s="34">
        <v>20000000</v>
      </c>
      <c r="H153" s="34">
        <v>21445961</v>
      </c>
      <c r="I153" s="34">
        <v>0</v>
      </c>
      <c r="J153" s="34">
        <v>1391961</v>
      </c>
      <c r="K153" s="36">
        <v>106.28</v>
      </c>
      <c r="L153" s="36">
        <v>106.51</v>
      </c>
      <c r="M153" s="36">
        <v>107.72</v>
      </c>
      <c r="N153" s="36">
        <v>106.96</v>
      </c>
      <c r="O153" s="59">
        <v>3.5000000000000003E-2</v>
      </c>
      <c r="P153" s="37">
        <v>2.52E-2</v>
      </c>
      <c r="Q153" s="37">
        <v>2.4199999999999999E-2</v>
      </c>
      <c r="R153" s="34">
        <v>0.01</v>
      </c>
    </row>
    <row r="154" spans="1:18" ht="14.25" customHeight="1">
      <c r="A154" s="31" t="s">
        <v>203</v>
      </c>
      <c r="B154" s="32">
        <v>41353</v>
      </c>
      <c r="C154" s="32">
        <v>43846</v>
      </c>
      <c r="D154" s="33"/>
      <c r="E154" s="34">
        <v>20000000</v>
      </c>
      <c r="F154" s="75">
        <v>59180000</v>
      </c>
      <c r="G154" s="34">
        <v>20000000</v>
      </c>
      <c r="H154" s="34">
        <v>20983809.5</v>
      </c>
      <c r="I154" s="34">
        <v>0</v>
      </c>
      <c r="J154" s="34">
        <v>863809.5</v>
      </c>
      <c r="K154" s="36">
        <v>103.37</v>
      </c>
      <c r="L154" s="36">
        <v>104.01</v>
      </c>
      <c r="M154" s="36">
        <v>104.83</v>
      </c>
      <c r="N154" s="36">
        <v>104.32</v>
      </c>
      <c r="O154" s="59">
        <v>3.5000000000000003E-2</v>
      </c>
      <c r="P154" s="37">
        <v>2.9700000000000001E-2</v>
      </c>
      <c r="Q154" s="37">
        <v>2.8199999999999999E-2</v>
      </c>
      <c r="R154" s="34">
        <v>0.01</v>
      </c>
    </row>
    <row r="155" spans="1:18" ht="14.25" customHeight="1">
      <c r="A155" s="31" t="s">
        <v>204</v>
      </c>
      <c r="B155" s="32">
        <v>41409</v>
      </c>
      <c r="C155" s="32">
        <v>43846</v>
      </c>
      <c r="D155" s="33"/>
      <c r="E155" s="34">
        <v>20000000</v>
      </c>
      <c r="F155" s="75">
        <v>56680000</v>
      </c>
      <c r="G155" s="34">
        <v>20000000</v>
      </c>
      <c r="H155" s="34">
        <v>21535620</v>
      </c>
      <c r="I155" s="34">
        <v>0</v>
      </c>
      <c r="J155" s="34">
        <v>1307620</v>
      </c>
      <c r="K155" s="36">
        <v>106.04</v>
      </c>
      <c r="L155" s="36">
        <v>106.36</v>
      </c>
      <c r="M155" s="36">
        <v>106.82</v>
      </c>
      <c r="N155" s="36">
        <v>106.54</v>
      </c>
      <c r="O155" s="59">
        <v>3.5000000000000003E-2</v>
      </c>
      <c r="P155" s="37">
        <v>2.53E-2</v>
      </c>
      <c r="Q155" s="37">
        <v>2.4500000000000001E-2</v>
      </c>
      <c r="R155" s="34">
        <v>0.02</v>
      </c>
    </row>
    <row r="156" spans="1:18" ht="14.25" customHeight="1">
      <c r="A156" s="31" t="s">
        <v>205</v>
      </c>
      <c r="B156" s="32">
        <v>41444</v>
      </c>
      <c r="C156" s="32">
        <v>43846</v>
      </c>
      <c r="D156" s="33"/>
      <c r="E156" s="34">
        <v>20000000</v>
      </c>
      <c r="F156" s="75">
        <v>33970000</v>
      </c>
      <c r="G156" s="34">
        <v>20000000</v>
      </c>
      <c r="H156" s="34">
        <v>21130316</v>
      </c>
      <c r="I156" s="34">
        <v>0</v>
      </c>
      <c r="J156" s="34">
        <v>834316</v>
      </c>
      <c r="K156" s="36">
        <v>103.84</v>
      </c>
      <c r="L156" s="36">
        <v>103.87</v>
      </c>
      <c r="M156" s="36">
        <v>104.6</v>
      </c>
      <c r="N156" s="36">
        <v>104.17</v>
      </c>
      <c r="O156" s="59">
        <v>3.5000000000000003E-2</v>
      </c>
      <c r="P156" s="37">
        <v>2.8799999999999999E-2</v>
      </c>
      <c r="Q156" s="37">
        <v>2.8199999999999999E-2</v>
      </c>
      <c r="R156" s="34">
        <v>0.01</v>
      </c>
    </row>
    <row r="157" spans="1:18" ht="14.25" customHeight="1">
      <c r="A157" s="55" t="s">
        <v>207</v>
      </c>
      <c r="B157" s="32">
        <v>41549</v>
      </c>
      <c r="C157" s="32">
        <v>43846</v>
      </c>
      <c r="D157" s="33"/>
      <c r="E157" s="34">
        <v>20000000</v>
      </c>
      <c r="F157" s="75">
        <v>55640000</v>
      </c>
      <c r="G157" s="34">
        <v>20000000</v>
      </c>
      <c r="H157" s="34">
        <v>20688562</v>
      </c>
      <c r="I157" s="34">
        <v>0</v>
      </c>
      <c r="J157" s="34">
        <v>538562</v>
      </c>
      <c r="K157" s="36">
        <v>102.27</v>
      </c>
      <c r="L157" s="36">
        <v>102.56</v>
      </c>
      <c r="M157" s="36">
        <v>103</v>
      </c>
      <c r="N157" s="36">
        <v>102.69</v>
      </c>
      <c r="O157" s="59">
        <v>3.5000000000000003E-2</v>
      </c>
      <c r="P157" s="37">
        <v>3.1199999999999999E-2</v>
      </c>
      <c r="Q157" s="37">
        <v>3.0499999999999999E-2</v>
      </c>
      <c r="R157" s="34">
        <v>0.03</v>
      </c>
    </row>
    <row r="158" spans="1:18" ht="14.25" customHeight="1">
      <c r="A158" s="55" t="s">
        <v>208</v>
      </c>
      <c r="B158" s="32">
        <v>41591</v>
      </c>
      <c r="C158" s="32">
        <v>43846</v>
      </c>
      <c r="D158" s="33"/>
      <c r="E158" s="34">
        <v>25000000</v>
      </c>
      <c r="F158" s="75">
        <v>65540000</v>
      </c>
      <c r="G158" s="34">
        <v>25000000</v>
      </c>
      <c r="H158" s="34">
        <v>26190309.989999998</v>
      </c>
      <c r="I158" s="34">
        <v>0</v>
      </c>
      <c r="J158" s="34">
        <v>902810</v>
      </c>
      <c r="K158" s="36">
        <v>103.13</v>
      </c>
      <c r="L158" s="36">
        <v>103.51</v>
      </c>
      <c r="M158" s="36">
        <v>103.83</v>
      </c>
      <c r="N158" s="36">
        <v>103.61</v>
      </c>
      <c r="O158" s="59">
        <v>3.5000000000000003E-2</v>
      </c>
      <c r="P158" s="37">
        <v>2.9600000000000001E-2</v>
      </c>
      <c r="Q158" s="37">
        <v>2.8799999999999999E-2</v>
      </c>
      <c r="R158" s="34">
        <v>0.02</v>
      </c>
    </row>
    <row r="159" spans="1:18" ht="14.25" customHeight="1">
      <c r="A159" s="72" t="s">
        <v>211</v>
      </c>
      <c r="B159" s="38">
        <v>41619</v>
      </c>
      <c r="C159" s="38">
        <v>43846</v>
      </c>
      <c r="D159" s="39"/>
      <c r="E159" s="41">
        <v>20000000</v>
      </c>
      <c r="F159" s="79">
        <v>51790000</v>
      </c>
      <c r="G159" s="41">
        <v>20000000</v>
      </c>
      <c r="H159" s="41">
        <v>21074260</v>
      </c>
      <c r="I159" s="41">
        <v>0</v>
      </c>
      <c r="J159" s="41">
        <v>790260</v>
      </c>
      <c r="K159" s="40">
        <v>103.56</v>
      </c>
      <c r="L159" s="40">
        <v>103.9</v>
      </c>
      <c r="M159" s="40">
        <v>104.01</v>
      </c>
      <c r="N159" s="40">
        <v>103.95</v>
      </c>
      <c r="O159" s="60">
        <v>3.5000000000000003E-2</v>
      </c>
      <c r="P159" s="42">
        <v>2.8799999999999999E-2</v>
      </c>
      <c r="Q159" s="42">
        <v>2.81E-2</v>
      </c>
      <c r="R159" s="41">
        <v>0.02</v>
      </c>
    </row>
    <row r="160" spans="1:18" ht="14.25" customHeight="1">
      <c r="A160" s="316" t="s">
        <v>95</v>
      </c>
      <c r="B160" s="125"/>
      <c r="C160" s="22">
        <v>44239</v>
      </c>
      <c r="D160" s="127">
        <v>2557</v>
      </c>
      <c r="E160" s="24">
        <f>E161+E162+E163+E164+E165</f>
        <v>145000000</v>
      </c>
      <c r="F160" s="24">
        <f>F161+F162+F163+F164+F165</f>
        <v>411270000</v>
      </c>
      <c r="G160" s="24">
        <f>G161+G162+G163+G164+G165</f>
        <v>145000000</v>
      </c>
      <c r="H160" s="126"/>
      <c r="I160" s="85"/>
      <c r="J160" s="128"/>
      <c r="K160" s="84"/>
      <c r="L160" s="126"/>
      <c r="M160" s="84"/>
      <c r="N160" s="126"/>
      <c r="O160" s="74">
        <v>0.03</v>
      </c>
      <c r="P160" s="126"/>
      <c r="Q160" s="84"/>
      <c r="R160" s="84"/>
    </row>
    <row r="161" spans="1:18" ht="14.25" customHeight="1">
      <c r="A161" s="31" t="s">
        <v>201</v>
      </c>
      <c r="B161" s="32">
        <v>41682</v>
      </c>
      <c r="C161" s="32">
        <v>44239</v>
      </c>
      <c r="D161" s="33"/>
      <c r="E161" s="34">
        <v>25000000</v>
      </c>
      <c r="F161" s="75">
        <v>66350000</v>
      </c>
      <c r="G161" s="34">
        <v>25000000</v>
      </c>
      <c r="H161" s="34">
        <v>25092055</v>
      </c>
      <c r="I161" s="34">
        <v>0</v>
      </c>
      <c r="J161" s="34">
        <v>92055</v>
      </c>
      <c r="K161" s="35">
        <v>99.96</v>
      </c>
      <c r="L161" s="35">
        <v>100.21</v>
      </c>
      <c r="M161" s="35">
        <v>100.63</v>
      </c>
      <c r="N161" s="35">
        <v>100.37</v>
      </c>
      <c r="O161" s="59">
        <v>0.03</v>
      </c>
      <c r="P161" s="37">
        <v>3.0300000000000001E-2</v>
      </c>
      <c r="Q161" s="37">
        <v>2.9700000000000001E-2</v>
      </c>
      <c r="R161" s="34">
        <v>0.04</v>
      </c>
    </row>
    <row r="162" spans="1:18" ht="12.6" customHeight="1">
      <c r="A162" s="31" t="s">
        <v>202</v>
      </c>
      <c r="B162" s="32">
        <v>41759</v>
      </c>
      <c r="C162" s="32">
        <v>44239</v>
      </c>
      <c r="D162" s="33"/>
      <c r="E162" s="34">
        <v>25000000</v>
      </c>
      <c r="F162" s="75">
        <v>63830000</v>
      </c>
      <c r="G162" s="34">
        <v>25000000</v>
      </c>
      <c r="H162" s="34">
        <v>25929935.02</v>
      </c>
      <c r="I162" s="34">
        <v>0</v>
      </c>
      <c r="J162" s="34">
        <v>772435.01</v>
      </c>
      <c r="K162" s="35">
        <v>102.66</v>
      </c>
      <c r="L162" s="35">
        <v>102.97</v>
      </c>
      <c r="M162" s="35">
        <v>103.31</v>
      </c>
      <c r="N162" s="35">
        <v>103.09</v>
      </c>
      <c r="O162" s="59">
        <v>0.03</v>
      </c>
      <c r="P162" s="37">
        <v>2.5899999999999999E-2</v>
      </c>
      <c r="Q162" s="37">
        <v>2.52E-2</v>
      </c>
      <c r="R162" s="34">
        <v>0.04</v>
      </c>
    </row>
    <row r="163" spans="1:18" s="129" customFormat="1" ht="12.6" customHeight="1">
      <c r="A163" s="31" t="s">
        <v>203</v>
      </c>
      <c r="B163" s="32">
        <v>41787</v>
      </c>
      <c r="C163" s="32">
        <v>44239</v>
      </c>
      <c r="D163" s="33"/>
      <c r="E163" s="34">
        <v>25000000</v>
      </c>
      <c r="F163" s="75">
        <v>77175000</v>
      </c>
      <c r="G163" s="34">
        <v>25000000</v>
      </c>
      <c r="H163" s="34">
        <v>26384830.02</v>
      </c>
      <c r="I163" s="34">
        <v>0</v>
      </c>
      <c r="J163" s="34">
        <v>1169830.01</v>
      </c>
      <c r="K163" s="35">
        <v>104.04</v>
      </c>
      <c r="L163" s="35">
        <v>104.4</v>
      </c>
      <c r="M163" s="35">
        <v>105.26</v>
      </c>
      <c r="N163" s="35">
        <v>104.68</v>
      </c>
      <c r="O163" s="59">
        <v>0.03</v>
      </c>
      <c r="P163" s="37">
        <v>2.3599999999999999E-2</v>
      </c>
      <c r="Q163" s="37">
        <v>2.2599999999999999E-2</v>
      </c>
      <c r="R163" s="34">
        <v>0.05</v>
      </c>
    </row>
    <row r="164" spans="1:18" ht="12.6" customHeight="1">
      <c r="A164" s="31" t="s">
        <v>204</v>
      </c>
      <c r="B164" s="32">
        <v>41907</v>
      </c>
      <c r="C164" s="32">
        <v>44239</v>
      </c>
      <c r="D164" s="33"/>
      <c r="E164" s="34">
        <v>35000000</v>
      </c>
      <c r="F164" s="75">
        <v>93790000</v>
      </c>
      <c r="G164" s="34">
        <v>35000000</v>
      </c>
      <c r="H164" s="34">
        <v>36809050</v>
      </c>
      <c r="I164" s="34">
        <v>0</v>
      </c>
      <c r="J164" s="34">
        <v>1683050.02</v>
      </c>
      <c r="K164" s="35">
        <v>104.14</v>
      </c>
      <c r="L164" s="35">
        <v>104.62</v>
      </c>
      <c r="M164" s="35">
        <v>105.04</v>
      </c>
      <c r="N164" s="35">
        <v>104.81</v>
      </c>
      <c r="O164" s="59">
        <v>0.03</v>
      </c>
      <c r="P164" s="37">
        <v>2.3199999999999998E-2</v>
      </c>
      <c r="Q164" s="37">
        <v>2.1999999999999999E-2</v>
      </c>
      <c r="R164" s="34">
        <v>0.04</v>
      </c>
    </row>
    <row r="165" spans="1:18" ht="12.6" customHeight="1">
      <c r="A165" s="31" t="s">
        <v>205</v>
      </c>
      <c r="B165" s="38">
        <v>41969</v>
      </c>
      <c r="C165" s="32">
        <v>44239</v>
      </c>
      <c r="D165" s="39"/>
      <c r="E165" s="34">
        <v>35000000</v>
      </c>
      <c r="F165" s="79">
        <v>110125000</v>
      </c>
      <c r="G165" s="34">
        <v>35000000</v>
      </c>
      <c r="H165" s="41">
        <v>36785397.509999998</v>
      </c>
      <c r="I165" s="41">
        <v>0</v>
      </c>
      <c r="J165" s="41">
        <v>1480897.51</v>
      </c>
      <c r="K165" s="40">
        <v>103.74</v>
      </c>
      <c r="L165" s="40">
        <v>104.03</v>
      </c>
      <c r="M165" s="40">
        <v>104.44</v>
      </c>
      <c r="N165" s="40">
        <v>104.23</v>
      </c>
      <c r="O165" s="59">
        <v>0.03</v>
      </c>
      <c r="P165" s="42">
        <v>2.3699999999999999E-2</v>
      </c>
      <c r="Q165" s="42">
        <v>2.2800000000000001E-2</v>
      </c>
      <c r="R165" s="41">
        <v>0.02</v>
      </c>
    </row>
    <row r="166" spans="1:18" ht="12.6" customHeight="1">
      <c r="A166" s="61" t="s">
        <v>238</v>
      </c>
      <c r="B166" s="62"/>
      <c r="C166" s="62"/>
      <c r="D166" s="62"/>
      <c r="E166" s="45">
        <f>+E151+E160</f>
        <v>310000000</v>
      </c>
      <c r="F166" s="45">
        <f t="shared" ref="F166:G166" si="5">+F151+F160</f>
        <v>890216000</v>
      </c>
      <c r="G166" s="45">
        <f t="shared" si="5"/>
        <v>310000000</v>
      </c>
      <c r="H166" s="45">
        <f>SUM(H151:H165)</f>
        <v>325294566.00999999</v>
      </c>
      <c r="I166" s="45">
        <f>SUM(I151:I165)</f>
        <v>0</v>
      </c>
      <c r="J166" s="45">
        <f>SUM(J151:J165)</f>
        <v>13072066.02</v>
      </c>
      <c r="K166" s="80"/>
      <c r="L166" s="81"/>
      <c r="M166" s="81"/>
      <c r="N166" s="46"/>
      <c r="O166" s="62"/>
      <c r="P166" s="47"/>
      <c r="Q166" s="62"/>
      <c r="R166" s="48"/>
    </row>
    <row r="167" spans="1:18" ht="12.6" customHeight="1">
      <c r="A167" s="66"/>
      <c r="B167" s="19"/>
      <c r="C167" s="19"/>
      <c r="D167" s="19"/>
      <c r="E167" s="53"/>
      <c r="F167" s="53"/>
      <c r="G167" s="53"/>
      <c r="H167" s="53"/>
      <c r="I167" s="53"/>
      <c r="J167" s="53"/>
      <c r="K167" s="70"/>
      <c r="L167" s="70"/>
      <c r="M167" s="70"/>
      <c r="N167" s="70"/>
      <c r="O167" s="19"/>
      <c r="P167" s="19"/>
      <c r="Q167" s="19"/>
      <c r="R167" s="52"/>
    </row>
    <row r="168" spans="1:18" ht="12.6" customHeight="1">
      <c r="A168" s="315" t="s">
        <v>96</v>
      </c>
      <c r="B168" s="137"/>
      <c r="C168" s="56">
        <v>45929</v>
      </c>
      <c r="D168" s="138">
        <v>5479</v>
      </c>
      <c r="E168" s="57">
        <f>+E169</f>
        <v>45000000</v>
      </c>
      <c r="F168" s="139">
        <f>+F169</f>
        <v>311355000</v>
      </c>
      <c r="G168" s="57">
        <f>+G169</f>
        <v>234105000</v>
      </c>
      <c r="H168" s="140"/>
      <c r="I168" s="141"/>
      <c r="J168" s="142"/>
      <c r="K168" s="96"/>
      <c r="L168" s="140"/>
      <c r="M168" s="96"/>
      <c r="N168" s="140"/>
      <c r="O168" s="58">
        <v>5.7500000000000002E-2</v>
      </c>
      <c r="P168" s="140"/>
      <c r="Q168" s="96"/>
      <c r="R168" s="96"/>
    </row>
    <row r="169" spans="1:18" ht="12.6" customHeight="1">
      <c r="A169" s="31" t="s">
        <v>201</v>
      </c>
      <c r="B169" s="76">
        <v>40450</v>
      </c>
      <c r="C169" s="32">
        <v>45929</v>
      </c>
      <c r="D169" s="77"/>
      <c r="E169" s="34">
        <v>45000000</v>
      </c>
      <c r="F169" s="78">
        <v>311355000</v>
      </c>
      <c r="G169" s="34">
        <v>234105000</v>
      </c>
      <c r="H169" s="52">
        <v>220614369</v>
      </c>
      <c r="I169" s="34">
        <v>13490631</v>
      </c>
      <c r="J169" s="53">
        <v>0</v>
      </c>
      <c r="K169" s="35">
        <v>93.24</v>
      </c>
      <c r="L169" s="53">
        <v>92.89</v>
      </c>
      <c r="M169" s="35">
        <v>97.57</v>
      </c>
      <c r="N169" s="53">
        <v>94.24</v>
      </c>
      <c r="O169" s="59">
        <v>5.7500000000000002E-2</v>
      </c>
      <c r="P169" s="54">
        <v>6.5600000000000006E-2</v>
      </c>
      <c r="Q169" s="37">
        <v>6.4500000000000002E-2</v>
      </c>
      <c r="R169" s="34">
        <v>0.17</v>
      </c>
    </row>
    <row r="170" spans="1:18" ht="12.6" customHeight="1">
      <c r="A170" s="61" t="s">
        <v>239</v>
      </c>
      <c r="B170" s="62"/>
      <c r="C170" s="62"/>
      <c r="D170" s="62"/>
      <c r="E170" s="45">
        <f>E168</f>
        <v>45000000</v>
      </c>
      <c r="F170" s="45">
        <f>F168</f>
        <v>311355000</v>
      </c>
      <c r="G170" s="45">
        <f>G168</f>
        <v>234105000</v>
      </c>
      <c r="H170" s="45">
        <f>SUM(H169:H169)</f>
        <v>220614369</v>
      </c>
      <c r="I170" s="45">
        <f>SUM(I169:I169)</f>
        <v>13490631</v>
      </c>
      <c r="J170" s="45">
        <f>SUM(J169:J169)</f>
        <v>0</v>
      </c>
      <c r="K170" s="80"/>
      <c r="L170" s="81"/>
      <c r="M170" s="81"/>
      <c r="N170" s="46"/>
      <c r="O170" s="62"/>
      <c r="P170" s="47"/>
      <c r="Q170" s="62"/>
      <c r="R170" s="48"/>
    </row>
    <row r="171" spans="1:18" s="167" customFormat="1" ht="19.5" customHeight="1">
      <c r="A171" s="143"/>
      <c r="B171" s="19"/>
      <c r="C171" s="19"/>
      <c r="D171" s="19"/>
      <c r="E171" s="144"/>
      <c r="F171" s="144"/>
      <c r="G171" s="144"/>
      <c r="H171" s="144"/>
      <c r="I171" s="144"/>
      <c r="J171" s="144"/>
      <c r="K171" s="135"/>
      <c r="L171" s="145"/>
      <c r="M171" s="145"/>
      <c r="N171" s="146"/>
      <c r="O171" s="131"/>
      <c r="P171" s="147"/>
      <c r="Q171" s="131"/>
      <c r="R171" s="148"/>
    </row>
    <row r="172" spans="1:18" s="167" customFormat="1" ht="13.5" customHeight="1">
      <c r="A172" s="61" t="s">
        <v>217</v>
      </c>
      <c r="B172" s="62"/>
      <c r="C172" s="62"/>
      <c r="D172" s="63"/>
      <c r="E172" s="45">
        <f>+E170+E166</f>
        <v>355000000</v>
      </c>
      <c r="F172" s="45">
        <f t="shared" ref="F172:J172" si="6">+F170+F166</f>
        <v>1201571000</v>
      </c>
      <c r="G172" s="45">
        <f t="shared" si="6"/>
        <v>544105000</v>
      </c>
      <c r="H172" s="45">
        <f t="shared" si="6"/>
        <v>545908935.00999999</v>
      </c>
      <c r="I172" s="45">
        <f t="shared" si="6"/>
        <v>13490631</v>
      </c>
      <c r="J172" s="45">
        <f t="shared" si="6"/>
        <v>13072066.02</v>
      </c>
      <c r="K172" s="47"/>
      <c r="L172" s="47"/>
      <c r="M172" s="47"/>
      <c r="N172" s="47"/>
      <c r="O172" s="47"/>
      <c r="P172" s="47"/>
      <c r="Q172" s="47"/>
      <c r="R172" s="149"/>
    </row>
    <row r="173" spans="1:18" s="167" customFormat="1" ht="13.5" customHeight="1">
      <c r="A173" s="130"/>
      <c r="B173" s="131"/>
      <c r="C173" s="131"/>
      <c r="D173" s="131"/>
      <c r="E173" s="132"/>
      <c r="F173" s="132"/>
      <c r="G173" s="133"/>
      <c r="H173" s="133"/>
      <c r="I173" s="133"/>
      <c r="J173" s="134"/>
      <c r="K173" s="135"/>
      <c r="L173" s="135"/>
      <c r="M173" s="135"/>
      <c r="N173" s="135"/>
      <c r="O173" s="131"/>
      <c r="P173" s="131"/>
      <c r="Q173" s="131"/>
      <c r="R173" s="136"/>
    </row>
    <row r="174" spans="1:18" s="158" customFormat="1" ht="12.6" customHeight="1">
      <c r="A174" s="61" t="s">
        <v>240</v>
      </c>
      <c r="B174" s="62"/>
      <c r="C174" s="62"/>
      <c r="D174" s="63"/>
      <c r="E174" s="118">
        <f t="shared" ref="E174:J174" si="7">SUM(E172)</f>
        <v>355000000</v>
      </c>
      <c r="F174" s="118">
        <f t="shared" si="7"/>
        <v>1201571000</v>
      </c>
      <c r="G174" s="118">
        <f t="shared" si="7"/>
        <v>544105000</v>
      </c>
      <c r="H174" s="118">
        <f t="shared" si="7"/>
        <v>545908935.00999999</v>
      </c>
      <c r="I174" s="118">
        <f t="shared" si="7"/>
        <v>13490631</v>
      </c>
      <c r="J174" s="118">
        <f t="shared" si="7"/>
        <v>13072066.02</v>
      </c>
      <c r="K174" s="122" t="s">
        <v>1</v>
      </c>
      <c r="L174" s="122"/>
      <c r="M174" s="122"/>
      <c r="N174" s="123" t="s">
        <v>1</v>
      </c>
      <c r="O174" s="65"/>
      <c r="P174" s="121"/>
      <c r="Q174" s="124"/>
      <c r="R174" s="121"/>
    </row>
    <row r="175" spans="1:18" s="158" customFormat="1" ht="8.25" customHeight="1">
      <c r="A175" s="537" t="s">
        <v>332</v>
      </c>
      <c r="B175" s="538"/>
      <c r="C175" s="538"/>
      <c r="D175" s="538"/>
      <c r="E175" s="538"/>
      <c r="F175" s="538"/>
      <c r="G175" s="538"/>
      <c r="H175" s="538"/>
      <c r="I175" s="538"/>
      <c r="J175" s="538"/>
      <c r="K175" s="538"/>
      <c r="L175" s="538"/>
      <c r="M175" s="538"/>
      <c r="N175" s="538"/>
      <c r="O175" s="538"/>
      <c r="P175" s="538"/>
      <c r="Q175" s="538"/>
      <c r="R175" s="538"/>
    </row>
    <row r="176" spans="1:18" ht="18" customHeight="1">
      <c r="A176" s="539"/>
      <c r="B176" s="539"/>
      <c r="C176" s="539"/>
      <c r="D176" s="539"/>
      <c r="E176" s="539"/>
      <c r="F176" s="539"/>
      <c r="G176" s="539"/>
      <c r="H176" s="539"/>
      <c r="I176" s="539"/>
      <c r="J176" s="539"/>
      <c r="K176" s="539"/>
      <c r="L176" s="539"/>
      <c r="M176" s="539"/>
      <c r="N176" s="539"/>
      <c r="O176" s="539"/>
      <c r="P176" s="539"/>
      <c r="Q176" s="539"/>
      <c r="R176" s="539"/>
    </row>
    <row r="177" spans="1:18" ht="18.75" customHeight="1">
      <c r="A177" s="539"/>
      <c r="B177" s="539"/>
      <c r="C177" s="539"/>
      <c r="D177" s="539"/>
      <c r="E177" s="539"/>
      <c r="F177" s="539"/>
      <c r="G177" s="539"/>
      <c r="H177" s="539"/>
      <c r="I177" s="539"/>
      <c r="J177" s="539"/>
      <c r="K177" s="539"/>
      <c r="L177" s="539"/>
      <c r="M177" s="539"/>
      <c r="N177" s="539"/>
      <c r="O177" s="539"/>
      <c r="P177" s="539"/>
      <c r="Q177" s="539"/>
      <c r="R177" s="539"/>
    </row>
    <row r="178" spans="1:18" ht="12" customHeight="1">
      <c r="A178" s="539"/>
      <c r="B178" s="539"/>
      <c r="C178" s="539"/>
      <c r="D178" s="539"/>
      <c r="E178" s="539"/>
      <c r="F178" s="539"/>
      <c r="G178" s="539"/>
      <c r="H178" s="539"/>
      <c r="I178" s="539"/>
      <c r="J178" s="539"/>
      <c r="K178" s="539"/>
      <c r="L178" s="539"/>
      <c r="M178" s="539"/>
      <c r="N178" s="539"/>
      <c r="O178" s="539"/>
      <c r="P178" s="539"/>
      <c r="Q178" s="539"/>
      <c r="R178" s="539"/>
    </row>
    <row r="179" spans="1:18" ht="12.75" customHeight="1">
      <c r="A179" s="539"/>
      <c r="B179" s="539"/>
      <c r="C179" s="539"/>
      <c r="D179" s="539"/>
      <c r="E179" s="539"/>
      <c r="F179" s="539"/>
      <c r="G179" s="539"/>
      <c r="H179" s="539"/>
      <c r="I179" s="539"/>
      <c r="J179" s="539"/>
      <c r="K179" s="539"/>
      <c r="L179" s="539"/>
      <c r="M179" s="539"/>
      <c r="N179" s="539"/>
      <c r="O179" s="539"/>
      <c r="P179" s="539"/>
      <c r="Q179" s="539"/>
      <c r="R179" s="539"/>
    </row>
    <row r="180" spans="1:18" ht="12.6" customHeight="1">
      <c r="A180" s="334"/>
      <c r="B180" s="334"/>
      <c r="C180" s="334"/>
      <c r="D180" s="334"/>
      <c r="E180" s="334"/>
      <c r="F180" s="334"/>
      <c r="G180" s="334"/>
      <c r="H180" s="334"/>
      <c r="I180" s="334"/>
      <c r="J180" s="334"/>
      <c r="K180" s="334"/>
      <c r="L180" s="334"/>
      <c r="M180" s="334"/>
      <c r="N180" s="334"/>
      <c r="O180" s="334"/>
      <c r="P180" s="334"/>
      <c r="Q180" s="334"/>
      <c r="R180" s="334"/>
    </row>
    <row r="181" spans="1:18" ht="12.6" customHeight="1">
      <c r="A181" s="334"/>
      <c r="B181" s="334"/>
      <c r="C181" s="334"/>
      <c r="D181" s="334"/>
      <c r="E181" s="334"/>
      <c r="F181" s="334"/>
      <c r="G181" s="334"/>
      <c r="H181" s="334"/>
      <c r="I181" s="334"/>
      <c r="J181" s="334"/>
      <c r="K181" s="334"/>
      <c r="L181" s="334"/>
      <c r="M181" s="334"/>
      <c r="N181" s="334"/>
      <c r="O181" s="334"/>
      <c r="P181" s="334"/>
      <c r="Q181" s="334"/>
      <c r="R181" s="334"/>
    </row>
    <row r="182" spans="1:18" ht="12.6" customHeight="1">
      <c r="A182" s="334"/>
      <c r="B182" s="334"/>
      <c r="C182" s="334"/>
      <c r="D182" s="334"/>
      <c r="E182" s="334"/>
      <c r="F182" s="334"/>
      <c r="G182" s="334"/>
      <c r="H182" s="334"/>
      <c r="I182" s="334"/>
      <c r="J182" s="334"/>
      <c r="K182" s="334"/>
      <c r="L182" s="334"/>
      <c r="M182" s="334"/>
      <c r="N182" s="334"/>
      <c r="O182" s="334"/>
      <c r="P182" s="334"/>
      <c r="Q182" s="334"/>
      <c r="R182" s="334"/>
    </row>
    <row r="183" spans="1:18" ht="12.6" customHeight="1">
      <c r="F183" s="437"/>
      <c r="H183" s="68"/>
      <c r="J183" s="50"/>
    </row>
    <row r="184" spans="1:18" ht="12.6" customHeight="1">
      <c r="F184" s="50"/>
      <c r="H184" s="68"/>
      <c r="J184" s="50"/>
    </row>
    <row r="185" spans="1:18" ht="12.6" customHeight="1">
      <c r="F185" s="50"/>
      <c r="H185" s="68"/>
      <c r="J185" s="50"/>
    </row>
    <row r="186" spans="1:18" ht="12.6" customHeight="1">
      <c r="F186" s="50"/>
      <c r="H186" s="68"/>
      <c r="J186" s="50"/>
    </row>
    <row r="187" spans="1:18" ht="12.6" customHeight="1">
      <c r="F187" s="50"/>
      <c r="H187" s="68"/>
      <c r="J187" s="50"/>
    </row>
    <row r="188" spans="1:18" ht="12.6" customHeight="1"/>
    <row r="189" spans="1:18" ht="12.6" customHeight="1">
      <c r="H189" s="438"/>
    </row>
    <row r="190" spans="1:18" ht="12.6" customHeight="1"/>
  </sheetData>
  <mergeCells count="17">
    <mergeCell ref="P50:Q51"/>
    <mergeCell ref="H51:H53"/>
    <mergeCell ref="A2:R2"/>
    <mergeCell ref="P7:Q8"/>
    <mergeCell ref="H8:H10"/>
    <mergeCell ref="A43:R47"/>
    <mergeCell ref="A48:R48"/>
    <mergeCell ref="A108:B108"/>
    <mergeCell ref="A112:R116"/>
    <mergeCell ref="A117:R117"/>
    <mergeCell ref="P119:Q120"/>
    <mergeCell ref="H120:H122"/>
    <mergeCell ref="A125:B125"/>
    <mergeCell ref="A132:R136"/>
    <mergeCell ref="A138:R138"/>
    <mergeCell ref="A139:R139"/>
    <mergeCell ref="A175:R179"/>
  </mergeCells>
  <phoneticPr fontId="22"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P14" sqref="P14"/>
    </sheetView>
  </sheetViews>
  <sheetFormatPr defaultRowHeight="1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N31" sqref="N31"/>
    </sheetView>
  </sheetViews>
  <sheetFormatPr defaultRowHeight="15"/>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Q3"/>
  <sheetViews>
    <sheetView workbookViewId="0">
      <selection activeCell="K26" sqref="K26"/>
    </sheetView>
  </sheetViews>
  <sheetFormatPr defaultRowHeight="15"/>
  <sheetData>
    <row r="2" spans="1:17" ht="15.75">
      <c r="A2" s="549" t="s">
        <v>283</v>
      </c>
      <c r="B2" s="549"/>
      <c r="C2" s="549"/>
      <c r="D2" s="549"/>
      <c r="E2" s="549"/>
      <c r="F2" s="549"/>
      <c r="G2" s="549"/>
      <c r="H2" s="549"/>
      <c r="I2" s="549"/>
      <c r="J2" s="549"/>
      <c r="K2" s="549"/>
      <c r="L2" s="549"/>
      <c r="M2" s="549"/>
      <c r="N2" s="549"/>
      <c r="O2" s="431"/>
      <c r="P2" s="431"/>
      <c r="Q2" s="431"/>
    </row>
    <row r="3" spans="1:17" ht="15.75">
      <c r="A3" s="549" t="s">
        <v>359</v>
      </c>
      <c r="B3" s="549"/>
      <c r="C3" s="549"/>
      <c r="D3" s="549"/>
      <c r="E3" s="549"/>
      <c r="F3" s="549"/>
      <c r="G3" s="549"/>
      <c r="H3" s="549"/>
      <c r="I3" s="549"/>
      <c r="J3" s="549"/>
      <c r="K3" s="549"/>
      <c r="L3" s="549"/>
      <c r="M3" s="549"/>
      <c r="N3" s="549"/>
      <c r="O3" s="431"/>
      <c r="P3" s="431"/>
      <c r="Q3" s="431"/>
    </row>
  </sheetData>
  <mergeCells count="2">
    <mergeCell ref="A3:N3"/>
    <mergeCell ref="A2:N2"/>
  </mergeCells>
  <pageMargins left="0.75" right="0.75" top="1" bottom="1" header="0.5" footer="0.5"/>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3"/>
  <sheetViews>
    <sheetView workbookViewId="0">
      <selection activeCell="J21" sqref="J21"/>
    </sheetView>
  </sheetViews>
  <sheetFormatPr defaultRowHeight="15"/>
  <cols>
    <col min="5" max="5" width="12" bestFit="1" customWidth="1"/>
    <col min="14" max="14" width="10.28515625" customWidth="1"/>
  </cols>
  <sheetData>
    <row r="2" spans="1:14">
      <c r="A2" s="549" t="s">
        <v>284</v>
      </c>
      <c r="B2" s="549"/>
      <c r="C2" s="549"/>
      <c r="D2" s="549"/>
      <c r="E2" s="549"/>
      <c r="F2" s="549"/>
      <c r="G2" s="549"/>
      <c r="H2" s="549"/>
      <c r="I2" s="549"/>
      <c r="J2" s="549"/>
      <c r="K2" s="549"/>
      <c r="L2" s="549"/>
      <c r="M2" s="549"/>
      <c r="N2" s="549"/>
    </row>
    <row r="3" spans="1:14">
      <c r="A3" s="549" t="s">
        <v>359</v>
      </c>
      <c r="B3" s="549"/>
      <c r="C3" s="549"/>
      <c r="D3" s="549"/>
      <c r="E3" s="549"/>
      <c r="F3" s="549"/>
      <c r="G3" s="549"/>
      <c r="H3" s="549"/>
      <c r="I3" s="549"/>
      <c r="J3" s="549"/>
      <c r="K3" s="549"/>
      <c r="L3" s="549"/>
      <c r="M3" s="549"/>
      <c r="N3" s="549"/>
    </row>
  </sheetData>
  <mergeCells count="2">
    <mergeCell ref="A2:N2"/>
    <mergeCell ref="A3:N3"/>
  </mergeCells>
  <pageMargins left="0.75" right="0.75" top="1" bottom="1" header="0.5" footer="0.5"/>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2"/>
  <sheetViews>
    <sheetView workbookViewId="0">
      <selection activeCell="F30" sqref="F30"/>
    </sheetView>
  </sheetViews>
  <sheetFormatPr defaultRowHeight="15"/>
  <cols>
    <col min="1" max="1" width="40.7109375" customWidth="1"/>
    <col min="2" max="2" width="13.42578125" customWidth="1"/>
    <col min="3" max="3" width="12.140625" customWidth="1"/>
    <col min="6" max="6" width="39" customWidth="1"/>
    <col min="7" max="7" width="15.140625" customWidth="1"/>
    <col min="8" max="8" width="4.7109375" customWidth="1"/>
  </cols>
  <sheetData>
    <row r="2" spans="1:8" ht="15" customHeight="1">
      <c r="A2" s="550" t="s">
        <v>285</v>
      </c>
      <c r="B2" s="550"/>
      <c r="C2" s="550"/>
      <c r="D2" s="550"/>
      <c r="E2" s="550"/>
      <c r="F2" s="550"/>
      <c r="G2" s="550"/>
      <c r="H2" s="550"/>
    </row>
  </sheetData>
  <mergeCells count="1">
    <mergeCell ref="A2:H2"/>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topLeftCell="A3" workbookViewId="0">
      <selection activeCell="H28" sqref="H28"/>
    </sheetView>
  </sheetViews>
  <sheetFormatPr defaultRowHeight="15"/>
  <cols>
    <col min="1" max="1" width="13.7109375" bestFit="1" customWidth="1"/>
    <col min="9"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336"/>
      <c r="B1" s="337"/>
      <c r="C1" s="337"/>
      <c r="D1" s="337"/>
      <c r="E1" s="337"/>
      <c r="K1" s="338"/>
      <c r="L1" s="338"/>
      <c r="M1" s="338"/>
    </row>
    <row r="2" spans="1:13">
      <c r="K2" s="338"/>
      <c r="L2" s="338"/>
      <c r="M2" s="338"/>
    </row>
    <row r="3" spans="1:13">
      <c r="K3" s="338"/>
      <c r="L3" s="338"/>
      <c r="M3" s="339"/>
    </row>
    <row r="4" spans="1:13">
      <c r="K4" s="338"/>
      <c r="L4" s="338"/>
      <c r="M4" s="338"/>
    </row>
    <row r="5" spans="1:13">
      <c r="K5" s="337"/>
      <c r="L5" s="337"/>
      <c r="M5" s="337"/>
    </row>
    <row r="6" spans="1:13">
      <c r="K6" s="337"/>
      <c r="L6" s="337"/>
      <c r="M6" s="337"/>
    </row>
    <row r="7" spans="1:13">
      <c r="K7" s="337"/>
      <c r="L7" s="337"/>
      <c r="M7" s="339"/>
    </row>
    <row r="8" spans="1:13">
      <c r="J8" s="337"/>
      <c r="K8" s="337"/>
      <c r="L8" s="337"/>
      <c r="M8" s="337"/>
    </row>
    <row r="9" spans="1:13">
      <c r="J9" s="337"/>
      <c r="K9" s="337"/>
      <c r="L9" s="337"/>
      <c r="M9" s="337"/>
    </row>
    <row r="10" spans="1:13">
      <c r="J10" s="337"/>
      <c r="K10" s="337"/>
      <c r="L10" s="340"/>
      <c r="M10" s="337"/>
    </row>
    <row r="22" spans="10:15">
      <c r="J22" s="337"/>
      <c r="K22" s="337"/>
      <c r="L22" s="337"/>
      <c r="M22" s="337"/>
    </row>
    <row r="23" spans="10:15">
      <c r="J23" s="337"/>
      <c r="K23" s="337"/>
      <c r="L23" s="337"/>
      <c r="M23" s="337"/>
    </row>
    <row r="24" spans="10:15">
      <c r="J24" s="337"/>
      <c r="K24" s="337"/>
      <c r="L24" s="340"/>
      <c r="M24" s="337"/>
    </row>
    <row r="25" spans="10:15">
      <c r="J25" s="337"/>
      <c r="K25" s="337"/>
      <c r="L25" s="340"/>
      <c r="M25" s="337"/>
    </row>
    <row r="26" spans="10:15">
      <c r="J26" s="341"/>
      <c r="K26" s="337"/>
      <c r="L26" s="337"/>
      <c r="M26" s="337"/>
    </row>
    <row r="27" spans="10:15">
      <c r="J27" s="337"/>
      <c r="K27" s="337"/>
      <c r="L27" s="337"/>
      <c r="M27" s="341"/>
    </row>
    <row r="28" spans="10:15">
      <c r="J28" s="337"/>
      <c r="K28" s="337"/>
      <c r="L28" s="337"/>
      <c r="M28" s="337"/>
    </row>
    <row r="29" spans="10:15">
      <c r="J29" s="337"/>
      <c r="K29" s="337"/>
      <c r="L29" s="337"/>
      <c r="M29" s="337"/>
    </row>
    <row r="30" spans="10:15">
      <c r="J30" s="337"/>
      <c r="K30" s="337"/>
      <c r="L30" s="337"/>
      <c r="M30" s="337"/>
      <c r="N30" s="337"/>
      <c r="O30" s="337"/>
    </row>
    <row r="31" spans="10:15">
      <c r="J31" s="337"/>
      <c r="K31" s="337"/>
      <c r="L31" s="337"/>
      <c r="M31" s="337"/>
      <c r="N31" s="337"/>
      <c r="O31" s="337"/>
    </row>
    <row r="32" spans="10:15">
      <c r="J32" s="337"/>
      <c r="K32" s="337"/>
      <c r="L32" s="337"/>
      <c r="M32" s="337"/>
      <c r="N32" s="337"/>
      <c r="O32" s="337"/>
    </row>
    <row r="33" spans="10:15">
      <c r="J33" s="337"/>
      <c r="K33" s="337"/>
      <c r="L33" s="337"/>
      <c r="M33" s="337"/>
      <c r="N33" s="337"/>
      <c r="O33" s="337"/>
    </row>
    <row r="34" spans="10:15">
      <c r="J34" s="337"/>
      <c r="K34" s="337"/>
      <c r="L34" s="337"/>
      <c r="M34" s="337"/>
      <c r="N34" s="337"/>
      <c r="O34" s="337"/>
    </row>
    <row r="35" spans="10:15">
      <c r="J35" s="337"/>
      <c r="K35" s="337"/>
      <c r="L35" s="337"/>
      <c r="M35" s="337"/>
      <c r="N35" s="337"/>
      <c r="O35" s="337"/>
    </row>
    <row r="36" spans="10:15">
      <c r="J36" s="337"/>
      <c r="K36" s="337"/>
      <c r="L36" s="337"/>
      <c r="M36" s="337"/>
      <c r="N36" s="337"/>
      <c r="O36" s="337"/>
    </row>
    <row r="37" spans="10:15">
      <c r="J37" s="337"/>
      <c r="K37" s="337"/>
      <c r="L37" s="337"/>
      <c r="M37" s="337"/>
      <c r="N37" s="337"/>
      <c r="O37" s="337"/>
    </row>
    <row r="38" spans="10:15">
      <c r="J38" s="337"/>
      <c r="K38" s="337"/>
      <c r="L38" s="337"/>
      <c r="M38" s="337"/>
      <c r="N38" s="337"/>
      <c r="O38" s="337"/>
    </row>
    <row r="39" spans="10:15">
      <c r="J39" s="337"/>
      <c r="K39" s="337"/>
      <c r="L39" s="337"/>
      <c r="M39" s="337"/>
      <c r="N39" s="337"/>
      <c r="O39" s="337"/>
    </row>
    <row r="40" spans="10:15">
      <c r="J40" s="337"/>
      <c r="K40" s="337"/>
      <c r="L40" s="337"/>
      <c r="M40" s="337"/>
      <c r="N40" s="337"/>
      <c r="O40" s="337"/>
    </row>
    <row r="41" spans="10:15">
      <c r="J41" s="337"/>
      <c r="K41" s="337"/>
      <c r="L41" s="337"/>
      <c r="M41" s="337"/>
      <c r="N41" s="337"/>
      <c r="O41" s="337"/>
    </row>
    <row r="42" spans="10:15">
      <c r="J42" s="337"/>
      <c r="K42" s="337"/>
      <c r="L42" s="337"/>
      <c r="M42" s="337"/>
      <c r="N42" s="337"/>
      <c r="O42" s="337"/>
    </row>
    <row r="43" spans="10:15">
      <c r="J43" s="337"/>
      <c r="K43" s="337"/>
      <c r="L43" s="337"/>
      <c r="M43" s="337"/>
      <c r="N43" s="337"/>
      <c r="O43" s="337"/>
    </row>
    <row r="44" spans="10:15">
      <c r="N44" s="337"/>
      <c r="O44" s="337"/>
    </row>
    <row r="45" spans="10:15">
      <c r="N45" s="337"/>
      <c r="O45" s="337"/>
    </row>
    <row r="46" spans="10:15">
      <c r="N46" s="337"/>
      <c r="O46" s="337"/>
    </row>
    <row r="47" spans="10:15">
      <c r="N47" s="337"/>
      <c r="O47" s="337"/>
    </row>
    <row r="48" spans="10:15">
      <c r="N48" s="337"/>
      <c r="O48" s="337"/>
    </row>
    <row r="49" spans="14:15">
      <c r="N49" s="337"/>
      <c r="O49" s="337"/>
    </row>
    <row r="50" spans="14:15">
      <c r="N50" s="337"/>
      <c r="O50" s="337"/>
    </row>
    <row r="51" spans="14:15">
      <c r="N51" s="337"/>
      <c r="O51" s="337"/>
    </row>
    <row r="52" spans="14:15">
      <c r="N52" s="337"/>
      <c r="O52" s="337"/>
    </row>
    <row r="53" spans="14:15">
      <c r="N53" s="337"/>
      <c r="O53" s="337"/>
    </row>
    <row r="54" spans="14:15">
      <c r="N54" s="337"/>
      <c r="O54" s="337"/>
    </row>
    <row r="55" spans="14:15">
      <c r="N55" s="337"/>
      <c r="O55" s="337"/>
    </row>
    <row r="56" spans="14:15">
      <c r="N56" s="337"/>
      <c r="O56" s="337"/>
    </row>
    <row r="57" spans="14:15">
      <c r="N57" s="337"/>
      <c r="O57" s="337"/>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workbookViewId="0">
      <selection activeCell="Q25" sqref="Q25"/>
    </sheetView>
  </sheetViews>
  <sheetFormatPr defaultRowHeight="15"/>
  <sheetData>
    <row r="27" spans="1:10">
      <c r="A27" s="342"/>
      <c r="B27" s="342"/>
      <c r="C27" s="342"/>
      <c r="D27" s="342"/>
      <c r="E27" s="342"/>
      <c r="F27" s="342"/>
      <c r="G27" s="342"/>
      <c r="H27" s="342"/>
      <c r="I27" s="342"/>
      <c r="J27" s="342"/>
    </row>
    <row r="28" spans="1:10">
      <c r="A28" s="342"/>
      <c r="B28" s="342"/>
      <c r="C28" s="342"/>
      <c r="D28" s="342"/>
      <c r="E28" s="342"/>
      <c r="F28" s="342"/>
      <c r="G28" s="342"/>
      <c r="H28" s="342"/>
      <c r="I28" s="342"/>
      <c r="J28" s="342"/>
    </row>
    <row r="29" spans="1:10">
      <c r="A29" s="342"/>
      <c r="B29" s="342"/>
      <c r="C29" s="342"/>
      <c r="D29" s="342"/>
      <c r="E29" s="342"/>
      <c r="F29" s="342"/>
      <c r="G29" s="342"/>
      <c r="H29" s="342"/>
      <c r="I29" s="342"/>
      <c r="J29" s="342"/>
    </row>
    <row r="30" spans="1:10">
      <c r="A30" s="342"/>
      <c r="B30" s="342"/>
      <c r="C30" s="342"/>
      <c r="D30" s="342"/>
      <c r="E30" s="342"/>
      <c r="F30" s="342"/>
      <c r="G30" s="342"/>
      <c r="H30" s="342"/>
      <c r="I30" s="342"/>
      <c r="J30" s="342"/>
    </row>
    <row r="33" spans="2:2">
      <c r="B33" s="343"/>
    </row>
    <row r="34" spans="2:2">
      <c r="B34" s="343"/>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workbookViewId="0">
      <selection activeCell="Q27" sqref="Q27"/>
    </sheetView>
  </sheetViews>
  <sheetFormatPr defaultRowHeight="15"/>
  <sheetData/>
  <pageMargins left="0.70866141732283472" right="0.70866141732283472" top="0.74803149606299213" bottom="0.74803149606299213" header="0.31496062992125984" footer="0.31496062992125984"/>
  <pageSetup paperSize="9" scale="97"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Q23" sqref="Q23"/>
    </sheetView>
  </sheetViews>
  <sheetFormatPr defaultRowHeight="15"/>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P26" sqref="P26"/>
    </sheetView>
  </sheetViews>
  <sheetFormatPr defaultRowHeight="15"/>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0"/>
  <sheetViews>
    <sheetView workbookViewId="0">
      <selection activeCell="H14" sqref="H14"/>
    </sheetView>
  </sheetViews>
  <sheetFormatPr defaultRowHeight="15"/>
  <cols>
    <col min="1" max="1" width="15.28515625" style="335" customWidth="1"/>
    <col min="2" max="2" width="37.5703125" style="335" customWidth="1"/>
    <col min="3" max="3" width="15.85546875" style="335" customWidth="1"/>
    <col min="4" max="4" width="22.7109375" style="335" customWidth="1"/>
    <col min="5" max="5" width="19.5703125" style="335" customWidth="1"/>
    <col min="6" max="256" width="9.140625" style="335"/>
    <col min="257" max="257" width="15.28515625" style="335" customWidth="1"/>
    <col min="258" max="258" width="37.5703125" style="335" customWidth="1"/>
    <col min="259" max="259" width="15.85546875" style="335" customWidth="1"/>
    <col min="260" max="260" width="22.7109375" style="335" customWidth="1"/>
    <col min="261" max="261" width="19.5703125" style="335" customWidth="1"/>
    <col min="262" max="512" width="9.140625" style="335"/>
    <col min="513" max="513" width="15.28515625" style="335" customWidth="1"/>
    <col min="514" max="514" width="37.5703125" style="335" customWidth="1"/>
    <col min="515" max="515" width="15.85546875" style="335" customWidth="1"/>
    <col min="516" max="516" width="22.7109375" style="335" customWidth="1"/>
    <col min="517" max="517" width="19.5703125" style="335" customWidth="1"/>
    <col min="518" max="768" width="9.140625" style="335"/>
    <col min="769" max="769" width="15.28515625" style="335" customWidth="1"/>
    <col min="770" max="770" width="37.5703125" style="335" customWidth="1"/>
    <col min="771" max="771" width="15.85546875" style="335" customWidth="1"/>
    <col min="772" max="772" width="22.7109375" style="335" customWidth="1"/>
    <col min="773" max="773" width="19.5703125" style="335" customWidth="1"/>
    <col min="774" max="1024" width="9.140625" style="335"/>
    <col min="1025" max="1025" width="15.28515625" style="335" customWidth="1"/>
    <col min="1026" max="1026" width="37.5703125" style="335" customWidth="1"/>
    <col min="1027" max="1027" width="15.85546875" style="335" customWidth="1"/>
    <col min="1028" max="1028" width="22.7109375" style="335" customWidth="1"/>
    <col min="1029" max="1029" width="19.5703125" style="335" customWidth="1"/>
    <col min="1030" max="1280" width="9.140625" style="335"/>
    <col min="1281" max="1281" width="15.28515625" style="335" customWidth="1"/>
    <col min="1282" max="1282" width="37.5703125" style="335" customWidth="1"/>
    <col min="1283" max="1283" width="15.85546875" style="335" customWidth="1"/>
    <col min="1284" max="1284" width="22.7109375" style="335" customWidth="1"/>
    <col min="1285" max="1285" width="19.5703125" style="335" customWidth="1"/>
    <col min="1286" max="1536" width="9.140625" style="335"/>
    <col min="1537" max="1537" width="15.28515625" style="335" customWidth="1"/>
    <col min="1538" max="1538" width="37.5703125" style="335" customWidth="1"/>
    <col min="1539" max="1539" width="15.85546875" style="335" customWidth="1"/>
    <col min="1540" max="1540" width="22.7109375" style="335" customWidth="1"/>
    <col min="1541" max="1541" width="19.5703125" style="335" customWidth="1"/>
    <col min="1542" max="1792" width="9.140625" style="335"/>
    <col min="1793" max="1793" width="15.28515625" style="335" customWidth="1"/>
    <col min="1794" max="1794" width="37.5703125" style="335" customWidth="1"/>
    <col min="1795" max="1795" width="15.85546875" style="335" customWidth="1"/>
    <col min="1796" max="1796" width="22.7109375" style="335" customWidth="1"/>
    <col min="1797" max="1797" width="19.5703125" style="335" customWidth="1"/>
    <col min="1798" max="2048" width="9.140625" style="335"/>
    <col min="2049" max="2049" width="15.28515625" style="335" customWidth="1"/>
    <col min="2050" max="2050" width="37.5703125" style="335" customWidth="1"/>
    <col min="2051" max="2051" width="15.85546875" style="335" customWidth="1"/>
    <col min="2052" max="2052" width="22.7109375" style="335" customWidth="1"/>
    <col min="2053" max="2053" width="19.5703125" style="335" customWidth="1"/>
    <col min="2054" max="2304" width="9.140625" style="335"/>
    <col min="2305" max="2305" width="15.28515625" style="335" customWidth="1"/>
    <col min="2306" max="2306" width="37.5703125" style="335" customWidth="1"/>
    <col min="2307" max="2307" width="15.85546875" style="335" customWidth="1"/>
    <col min="2308" max="2308" width="22.7109375" style="335" customWidth="1"/>
    <col min="2309" max="2309" width="19.5703125" style="335" customWidth="1"/>
    <col min="2310" max="2560" width="9.140625" style="335"/>
    <col min="2561" max="2561" width="15.28515625" style="335" customWidth="1"/>
    <col min="2562" max="2562" width="37.5703125" style="335" customWidth="1"/>
    <col min="2563" max="2563" width="15.85546875" style="335" customWidth="1"/>
    <col min="2564" max="2564" width="22.7109375" style="335" customWidth="1"/>
    <col min="2565" max="2565" width="19.5703125" style="335" customWidth="1"/>
    <col min="2566" max="2816" width="9.140625" style="335"/>
    <col min="2817" max="2817" width="15.28515625" style="335" customWidth="1"/>
    <col min="2818" max="2818" width="37.5703125" style="335" customWidth="1"/>
    <col min="2819" max="2819" width="15.85546875" style="335" customWidth="1"/>
    <col min="2820" max="2820" width="22.7109375" style="335" customWidth="1"/>
    <col min="2821" max="2821" width="19.5703125" style="335" customWidth="1"/>
    <col min="2822" max="3072" width="9.140625" style="335"/>
    <col min="3073" max="3073" width="15.28515625" style="335" customWidth="1"/>
    <col min="3074" max="3074" width="37.5703125" style="335" customWidth="1"/>
    <col min="3075" max="3075" width="15.85546875" style="335" customWidth="1"/>
    <col min="3076" max="3076" width="22.7109375" style="335" customWidth="1"/>
    <col min="3077" max="3077" width="19.5703125" style="335" customWidth="1"/>
    <col min="3078" max="3328" width="9.140625" style="335"/>
    <col min="3329" max="3329" width="15.28515625" style="335" customWidth="1"/>
    <col min="3330" max="3330" width="37.5703125" style="335" customWidth="1"/>
    <col min="3331" max="3331" width="15.85546875" style="335" customWidth="1"/>
    <col min="3332" max="3332" width="22.7109375" style="335" customWidth="1"/>
    <col min="3333" max="3333" width="19.5703125" style="335" customWidth="1"/>
    <col min="3334" max="3584" width="9.140625" style="335"/>
    <col min="3585" max="3585" width="15.28515625" style="335" customWidth="1"/>
    <col min="3586" max="3586" width="37.5703125" style="335" customWidth="1"/>
    <col min="3587" max="3587" width="15.85546875" style="335" customWidth="1"/>
    <col min="3588" max="3588" width="22.7109375" style="335" customWidth="1"/>
    <col min="3589" max="3589" width="19.5703125" style="335" customWidth="1"/>
    <col min="3590" max="3840" width="9.140625" style="335"/>
    <col min="3841" max="3841" width="15.28515625" style="335" customWidth="1"/>
    <col min="3842" max="3842" width="37.5703125" style="335" customWidth="1"/>
    <col min="3843" max="3843" width="15.85546875" style="335" customWidth="1"/>
    <col min="3844" max="3844" width="22.7109375" style="335" customWidth="1"/>
    <col min="3845" max="3845" width="19.5703125" style="335" customWidth="1"/>
    <col min="3846" max="4096" width="9.140625" style="335"/>
    <col min="4097" max="4097" width="15.28515625" style="335" customWidth="1"/>
    <col min="4098" max="4098" width="37.5703125" style="335" customWidth="1"/>
    <col min="4099" max="4099" width="15.85546875" style="335" customWidth="1"/>
    <col min="4100" max="4100" width="22.7109375" style="335" customWidth="1"/>
    <col min="4101" max="4101" width="19.5703125" style="335" customWidth="1"/>
    <col min="4102" max="4352" width="9.140625" style="335"/>
    <col min="4353" max="4353" width="15.28515625" style="335" customWidth="1"/>
    <col min="4354" max="4354" width="37.5703125" style="335" customWidth="1"/>
    <col min="4355" max="4355" width="15.85546875" style="335" customWidth="1"/>
    <col min="4356" max="4356" width="22.7109375" style="335" customWidth="1"/>
    <col min="4357" max="4357" width="19.5703125" style="335" customWidth="1"/>
    <col min="4358" max="4608" width="9.140625" style="335"/>
    <col min="4609" max="4609" width="15.28515625" style="335" customWidth="1"/>
    <col min="4610" max="4610" width="37.5703125" style="335" customWidth="1"/>
    <col min="4611" max="4611" width="15.85546875" style="335" customWidth="1"/>
    <col min="4612" max="4612" width="22.7109375" style="335" customWidth="1"/>
    <col min="4613" max="4613" width="19.5703125" style="335" customWidth="1"/>
    <col min="4614" max="4864" width="9.140625" style="335"/>
    <col min="4865" max="4865" width="15.28515625" style="335" customWidth="1"/>
    <col min="4866" max="4866" width="37.5703125" style="335" customWidth="1"/>
    <col min="4867" max="4867" width="15.85546875" style="335" customWidth="1"/>
    <col min="4868" max="4868" width="22.7109375" style="335" customWidth="1"/>
    <col min="4869" max="4869" width="19.5703125" style="335" customWidth="1"/>
    <col min="4870" max="5120" width="9.140625" style="335"/>
    <col min="5121" max="5121" width="15.28515625" style="335" customWidth="1"/>
    <col min="5122" max="5122" width="37.5703125" style="335" customWidth="1"/>
    <col min="5123" max="5123" width="15.85546875" style="335" customWidth="1"/>
    <col min="5124" max="5124" width="22.7109375" style="335" customWidth="1"/>
    <col min="5125" max="5125" width="19.5703125" style="335" customWidth="1"/>
    <col min="5126" max="5376" width="9.140625" style="335"/>
    <col min="5377" max="5377" width="15.28515625" style="335" customWidth="1"/>
    <col min="5378" max="5378" width="37.5703125" style="335" customWidth="1"/>
    <col min="5379" max="5379" width="15.85546875" style="335" customWidth="1"/>
    <col min="5380" max="5380" width="22.7109375" style="335" customWidth="1"/>
    <col min="5381" max="5381" width="19.5703125" style="335" customWidth="1"/>
    <col min="5382" max="5632" width="9.140625" style="335"/>
    <col min="5633" max="5633" width="15.28515625" style="335" customWidth="1"/>
    <col min="5634" max="5634" width="37.5703125" style="335" customWidth="1"/>
    <col min="5635" max="5635" width="15.85546875" style="335" customWidth="1"/>
    <col min="5636" max="5636" width="22.7109375" style="335" customWidth="1"/>
    <col min="5637" max="5637" width="19.5703125" style="335" customWidth="1"/>
    <col min="5638" max="5888" width="9.140625" style="335"/>
    <col min="5889" max="5889" width="15.28515625" style="335" customWidth="1"/>
    <col min="5890" max="5890" width="37.5703125" style="335" customWidth="1"/>
    <col min="5891" max="5891" width="15.85546875" style="335" customWidth="1"/>
    <col min="5892" max="5892" width="22.7109375" style="335" customWidth="1"/>
    <col min="5893" max="5893" width="19.5703125" style="335" customWidth="1"/>
    <col min="5894" max="6144" width="9.140625" style="335"/>
    <col min="6145" max="6145" width="15.28515625" style="335" customWidth="1"/>
    <col min="6146" max="6146" width="37.5703125" style="335" customWidth="1"/>
    <col min="6147" max="6147" width="15.85546875" style="335" customWidth="1"/>
    <col min="6148" max="6148" width="22.7109375" style="335" customWidth="1"/>
    <col min="6149" max="6149" width="19.5703125" style="335" customWidth="1"/>
    <col min="6150" max="6400" width="9.140625" style="335"/>
    <col min="6401" max="6401" width="15.28515625" style="335" customWidth="1"/>
    <col min="6402" max="6402" width="37.5703125" style="335" customWidth="1"/>
    <col min="6403" max="6403" width="15.85546875" style="335" customWidth="1"/>
    <col min="6404" max="6404" width="22.7109375" style="335" customWidth="1"/>
    <col min="6405" max="6405" width="19.5703125" style="335" customWidth="1"/>
    <col min="6406" max="6656" width="9.140625" style="335"/>
    <col min="6657" max="6657" width="15.28515625" style="335" customWidth="1"/>
    <col min="6658" max="6658" width="37.5703125" style="335" customWidth="1"/>
    <col min="6659" max="6659" width="15.85546875" style="335" customWidth="1"/>
    <col min="6660" max="6660" width="22.7109375" style="335" customWidth="1"/>
    <col min="6661" max="6661" width="19.5703125" style="335" customWidth="1"/>
    <col min="6662" max="6912" width="9.140625" style="335"/>
    <col min="6913" max="6913" width="15.28515625" style="335" customWidth="1"/>
    <col min="6914" max="6914" width="37.5703125" style="335" customWidth="1"/>
    <col min="6915" max="6915" width="15.85546875" style="335" customWidth="1"/>
    <col min="6916" max="6916" width="22.7109375" style="335" customWidth="1"/>
    <col min="6917" max="6917" width="19.5703125" style="335" customWidth="1"/>
    <col min="6918" max="7168" width="9.140625" style="335"/>
    <col min="7169" max="7169" width="15.28515625" style="335" customWidth="1"/>
    <col min="7170" max="7170" width="37.5703125" style="335" customWidth="1"/>
    <col min="7171" max="7171" width="15.85546875" style="335" customWidth="1"/>
    <col min="7172" max="7172" width="22.7109375" style="335" customWidth="1"/>
    <col min="7173" max="7173" width="19.5703125" style="335" customWidth="1"/>
    <col min="7174" max="7424" width="9.140625" style="335"/>
    <col min="7425" max="7425" width="15.28515625" style="335" customWidth="1"/>
    <col min="7426" max="7426" width="37.5703125" style="335" customWidth="1"/>
    <col min="7427" max="7427" width="15.85546875" style="335" customWidth="1"/>
    <col min="7428" max="7428" width="22.7109375" style="335" customWidth="1"/>
    <col min="7429" max="7429" width="19.5703125" style="335" customWidth="1"/>
    <col min="7430" max="7680" width="9.140625" style="335"/>
    <col min="7681" max="7681" width="15.28515625" style="335" customWidth="1"/>
    <col min="7682" max="7682" width="37.5703125" style="335" customWidth="1"/>
    <col min="7683" max="7683" width="15.85546875" style="335" customWidth="1"/>
    <col min="7684" max="7684" width="22.7109375" style="335" customWidth="1"/>
    <col min="7685" max="7685" width="19.5703125" style="335" customWidth="1"/>
    <col min="7686" max="7936" width="9.140625" style="335"/>
    <col min="7937" max="7937" width="15.28515625" style="335" customWidth="1"/>
    <col min="7938" max="7938" width="37.5703125" style="335" customWidth="1"/>
    <col min="7939" max="7939" width="15.85546875" style="335" customWidth="1"/>
    <col min="7940" max="7940" width="22.7109375" style="335" customWidth="1"/>
    <col min="7941" max="7941" width="19.5703125" style="335" customWidth="1"/>
    <col min="7942" max="8192" width="9.140625" style="335"/>
    <col min="8193" max="8193" width="15.28515625" style="335" customWidth="1"/>
    <col min="8194" max="8194" width="37.5703125" style="335" customWidth="1"/>
    <col min="8195" max="8195" width="15.85546875" style="335" customWidth="1"/>
    <col min="8196" max="8196" width="22.7109375" style="335" customWidth="1"/>
    <col min="8197" max="8197" width="19.5703125" style="335" customWidth="1"/>
    <col min="8198" max="8448" width="9.140625" style="335"/>
    <col min="8449" max="8449" width="15.28515625" style="335" customWidth="1"/>
    <col min="8450" max="8450" width="37.5703125" style="335" customWidth="1"/>
    <col min="8451" max="8451" width="15.85546875" style="335" customWidth="1"/>
    <col min="8452" max="8452" width="22.7109375" style="335" customWidth="1"/>
    <col min="8453" max="8453" width="19.5703125" style="335" customWidth="1"/>
    <col min="8454" max="8704" width="9.140625" style="335"/>
    <col min="8705" max="8705" width="15.28515625" style="335" customWidth="1"/>
    <col min="8706" max="8706" width="37.5703125" style="335" customWidth="1"/>
    <col min="8707" max="8707" width="15.85546875" style="335" customWidth="1"/>
    <col min="8708" max="8708" width="22.7109375" style="335" customWidth="1"/>
    <col min="8709" max="8709" width="19.5703125" style="335" customWidth="1"/>
    <col min="8710" max="8960" width="9.140625" style="335"/>
    <col min="8961" max="8961" width="15.28515625" style="335" customWidth="1"/>
    <col min="8962" max="8962" width="37.5703125" style="335" customWidth="1"/>
    <col min="8963" max="8963" width="15.85546875" style="335" customWidth="1"/>
    <col min="8964" max="8964" width="22.7109375" style="335" customWidth="1"/>
    <col min="8965" max="8965" width="19.5703125" style="335" customWidth="1"/>
    <col min="8966" max="9216" width="9.140625" style="335"/>
    <col min="9217" max="9217" width="15.28515625" style="335" customWidth="1"/>
    <col min="9218" max="9218" width="37.5703125" style="335" customWidth="1"/>
    <col min="9219" max="9219" width="15.85546875" style="335" customWidth="1"/>
    <col min="9220" max="9220" width="22.7109375" style="335" customWidth="1"/>
    <col min="9221" max="9221" width="19.5703125" style="335" customWidth="1"/>
    <col min="9222" max="9472" width="9.140625" style="335"/>
    <col min="9473" max="9473" width="15.28515625" style="335" customWidth="1"/>
    <col min="9474" max="9474" width="37.5703125" style="335" customWidth="1"/>
    <col min="9475" max="9475" width="15.85546875" style="335" customWidth="1"/>
    <col min="9476" max="9476" width="22.7109375" style="335" customWidth="1"/>
    <col min="9477" max="9477" width="19.5703125" style="335" customWidth="1"/>
    <col min="9478" max="9728" width="9.140625" style="335"/>
    <col min="9729" max="9729" width="15.28515625" style="335" customWidth="1"/>
    <col min="9730" max="9730" width="37.5703125" style="335" customWidth="1"/>
    <col min="9731" max="9731" width="15.85546875" style="335" customWidth="1"/>
    <col min="9732" max="9732" width="22.7109375" style="335" customWidth="1"/>
    <col min="9733" max="9733" width="19.5703125" style="335" customWidth="1"/>
    <col min="9734" max="9984" width="9.140625" style="335"/>
    <col min="9985" max="9985" width="15.28515625" style="335" customWidth="1"/>
    <col min="9986" max="9986" width="37.5703125" style="335" customWidth="1"/>
    <col min="9987" max="9987" width="15.85546875" style="335" customWidth="1"/>
    <col min="9988" max="9988" width="22.7109375" style="335" customWidth="1"/>
    <col min="9989" max="9989" width="19.5703125" style="335" customWidth="1"/>
    <col min="9990" max="10240" width="9.140625" style="335"/>
    <col min="10241" max="10241" width="15.28515625" style="335" customWidth="1"/>
    <col min="10242" max="10242" width="37.5703125" style="335" customWidth="1"/>
    <col min="10243" max="10243" width="15.85546875" style="335" customWidth="1"/>
    <col min="10244" max="10244" width="22.7109375" style="335" customWidth="1"/>
    <col min="10245" max="10245" width="19.5703125" style="335" customWidth="1"/>
    <col min="10246" max="10496" width="9.140625" style="335"/>
    <col min="10497" max="10497" width="15.28515625" style="335" customWidth="1"/>
    <col min="10498" max="10498" width="37.5703125" style="335" customWidth="1"/>
    <col min="10499" max="10499" width="15.85546875" style="335" customWidth="1"/>
    <col min="10500" max="10500" width="22.7109375" style="335" customWidth="1"/>
    <col min="10501" max="10501" width="19.5703125" style="335" customWidth="1"/>
    <col min="10502" max="10752" width="9.140625" style="335"/>
    <col min="10753" max="10753" width="15.28515625" style="335" customWidth="1"/>
    <col min="10754" max="10754" width="37.5703125" style="335" customWidth="1"/>
    <col min="10755" max="10755" width="15.85546875" style="335" customWidth="1"/>
    <col min="10756" max="10756" width="22.7109375" style="335" customWidth="1"/>
    <col min="10757" max="10757" width="19.5703125" style="335" customWidth="1"/>
    <col min="10758" max="11008" width="9.140625" style="335"/>
    <col min="11009" max="11009" width="15.28515625" style="335" customWidth="1"/>
    <col min="11010" max="11010" width="37.5703125" style="335" customWidth="1"/>
    <col min="11011" max="11011" width="15.85546875" style="335" customWidth="1"/>
    <col min="11012" max="11012" width="22.7109375" style="335" customWidth="1"/>
    <col min="11013" max="11013" width="19.5703125" style="335" customWidth="1"/>
    <col min="11014" max="11264" width="9.140625" style="335"/>
    <col min="11265" max="11265" width="15.28515625" style="335" customWidth="1"/>
    <col min="11266" max="11266" width="37.5703125" style="335" customWidth="1"/>
    <col min="11267" max="11267" width="15.85546875" style="335" customWidth="1"/>
    <col min="11268" max="11268" width="22.7109375" style="335" customWidth="1"/>
    <col min="11269" max="11269" width="19.5703125" style="335" customWidth="1"/>
    <col min="11270" max="11520" width="9.140625" style="335"/>
    <col min="11521" max="11521" width="15.28515625" style="335" customWidth="1"/>
    <col min="11522" max="11522" width="37.5703125" style="335" customWidth="1"/>
    <col min="11523" max="11523" width="15.85546875" style="335" customWidth="1"/>
    <col min="11524" max="11524" width="22.7109375" style="335" customWidth="1"/>
    <col min="11525" max="11525" width="19.5703125" style="335" customWidth="1"/>
    <col min="11526" max="11776" width="9.140625" style="335"/>
    <col min="11777" max="11777" width="15.28515625" style="335" customWidth="1"/>
    <col min="11778" max="11778" width="37.5703125" style="335" customWidth="1"/>
    <col min="11779" max="11779" width="15.85546875" style="335" customWidth="1"/>
    <col min="11780" max="11780" width="22.7109375" style="335" customWidth="1"/>
    <col min="11781" max="11781" width="19.5703125" style="335" customWidth="1"/>
    <col min="11782" max="12032" width="9.140625" style="335"/>
    <col min="12033" max="12033" width="15.28515625" style="335" customWidth="1"/>
    <col min="12034" max="12034" width="37.5703125" style="335" customWidth="1"/>
    <col min="12035" max="12035" width="15.85546875" style="335" customWidth="1"/>
    <col min="12036" max="12036" width="22.7109375" style="335" customWidth="1"/>
    <col min="12037" max="12037" width="19.5703125" style="335" customWidth="1"/>
    <col min="12038" max="12288" width="9.140625" style="335"/>
    <col min="12289" max="12289" width="15.28515625" style="335" customWidth="1"/>
    <col min="12290" max="12290" width="37.5703125" style="335" customWidth="1"/>
    <col min="12291" max="12291" width="15.85546875" style="335" customWidth="1"/>
    <col min="12292" max="12292" width="22.7109375" style="335" customWidth="1"/>
    <col min="12293" max="12293" width="19.5703125" style="335" customWidth="1"/>
    <col min="12294" max="12544" width="9.140625" style="335"/>
    <col min="12545" max="12545" width="15.28515625" style="335" customWidth="1"/>
    <col min="12546" max="12546" width="37.5703125" style="335" customWidth="1"/>
    <col min="12547" max="12547" width="15.85546875" style="335" customWidth="1"/>
    <col min="12548" max="12548" width="22.7109375" style="335" customWidth="1"/>
    <col min="12549" max="12549" width="19.5703125" style="335" customWidth="1"/>
    <col min="12550" max="12800" width="9.140625" style="335"/>
    <col min="12801" max="12801" width="15.28515625" style="335" customWidth="1"/>
    <col min="12802" max="12802" width="37.5703125" style="335" customWidth="1"/>
    <col min="12803" max="12803" width="15.85546875" style="335" customWidth="1"/>
    <col min="12804" max="12804" width="22.7109375" style="335" customWidth="1"/>
    <col min="12805" max="12805" width="19.5703125" style="335" customWidth="1"/>
    <col min="12806" max="13056" width="9.140625" style="335"/>
    <col min="13057" max="13057" width="15.28515625" style="335" customWidth="1"/>
    <col min="13058" max="13058" width="37.5703125" style="335" customWidth="1"/>
    <col min="13059" max="13059" width="15.85546875" style="335" customWidth="1"/>
    <col min="13060" max="13060" width="22.7109375" style="335" customWidth="1"/>
    <col min="13061" max="13061" width="19.5703125" style="335" customWidth="1"/>
    <col min="13062" max="13312" width="9.140625" style="335"/>
    <col min="13313" max="13313" width="15.28515625" style="335" customWidth="1"/>
    <col min="13314" max="13314" width="37.5703125" style="335" customWidth="1"/>
    <col min="13315" max="13315" width="15.85546875" style="335" customWidth="1"/>
    <col min="13316" max="13316" width="22.7109375" style="335" customWidth="1"/>
    <col min="13317" max="13317" width="19.5703125" style="335" customWidth="1"/>
    <col min="13318" max="13568" width="9.140625" style="335"/>
    <col min="13569" max="13569" width="15.28515625" style="335" customWidth="1"/>
    <col min="13570" max="13570" width="37.5703125" style="335" customWidth="1"/>
    <col min="13571" max="13571" width="15.85546875" style="335" customWidth="1"/>
    <col min="13572" max="13572" width="22.7109375" style="335" customWidth="1"/>
    <col min="13573" max="13573" width="19.5703125" style="335" customWidth="1"/>
    <col min="13574" max="13824" width="9.140625" style="335"/>
    <col min="13825" max="13825" width="15.28515625" style="335" customWidth="1"/>
    <col min="13826" max="13826" width="37.5703125" style="335" customWidth="1"/>
    <col min="13827" max="13827" width="15.85546875" style="335" customWidth="1"/>
    <col min="13828" max="13828" width="22.7109375" style="335" customWidth="1"/>
    <col min="13829" max="13829" width="19.5703125" style="335" customWidth="1"/>
    <col min="13830" max="14080" width="9.140625" style="335"/>
    <col min="14081" max="14081" width="15.28515625" style="335" customWidth="1"/>
    <col min="14082" max="14082" width="37.5703125" style="335" customWidth="1"/>
    <col min="14083" max="14083" width="15.85546875" style="335" customWidth="1"/>
    <col min="14084" max="14084" width="22.7109375" style="335" customWidth="1"/>
    <col min="14085" max="14085" width="19.5703125" style="335" customWidth="1"/>
    <col min="14086" max="14336" width="9.140625" style="335"/>
    <col min="14337" max="14337" width="15.28515625" style="335" customWidth="1"/>
    <col min="14338" max="14338" width="37.5703125" style="335" customWidth="1"/>
    <col min="14339" max="14339" width="15.85546875" style="335" customWidth="1"/>
    <col min="14340" max="14340" width="22.7109375" style="335" customWidth="1"/>
    <col min="14341" max="14341" width="19.5703125" style="335" customWidth="1"/>
    <col min="14342" max="14592" width="9.140625" style="335"/>
    <col min="14593" max="14593" width="15.28515625" style="335" customWidth="1"/>
    <col min="14594" max="14594" width="37.5703125" style="335" customWidth="1"/>
    <col min="14595" max="14595" width="15.85546875" style="335" customWidth="1"/>
    <col min="14596" max="14596" width="22.7109375" style="335" customWidth="1"/>
    <col min="14597" max="14597" width="19.5703125" style="335" customWidth="1"/>
    <col min="14598" max="14848" width="9.140625" style="335"/>
    <col min="14849" max="14849" width="15.28515625" style="335" customWidth="1"/>
    <col min="14850" max="14850" width="37.5703125" style="335" customWidth="1"/>
    <col min="14851" max="14851" width="15.85546875" style="335" customWidth="1"/>
    <col min="14852" max="14852" width="22.7109375" style="335" customWidth="1"/>
    <col min="14853" max="14853" width="19.5703125" style="335" customWidth="1"/>
    <col min="14854" max="15104" width="9.140625" style="335"/>
    <col min="15105" max="15105" width="15.28515625" style="335" customWidth="1"/>
    <col min="15106" max="15106" width="37.5703125" style="335" customWidth="1"/>
    <col min="15107" max="15107" width="15.85546875" style="335" customWidth="1"/>
    <col min="15108" max="15108" width="22.7109375" style="335" customWidth="1"/>
    <col min="15109" max="15109" width="19.5703125" style="335" customWidth="1"/>
    <col min="15110" max="15360" width="9.140625" style="335"/>
    <col min="15361" max="15361" width="15.28515625" style="335" customWidth="1"/>
    <col min="15362" max="15362" width="37.5703125" style="335" customWidth="1"/>
    <col min="15363" max="15363" width="15.85546875" style="335" customWidth="1"/>
    <col min="15364" max="15364" width="22.7109375" style="335" customWidth="1"/>
    <col min="15365" max="15365" width="19.5703125" style="335" customWidth="1"/>
    <col min="15366" max="15616" width="9.140625" style="335"/>
    <col min="15617" max="15617" width="15.28515625" style="335" customWidth="1"/>
    <col min="15618" max="15618" width="37.5703125" style="335" customWidth="1"/>
    <col min="15619" max="15619" width="15.85546875" style="335" customWidth="1"/>
    <col min="15620" max="15620" width="22.7109375" style="335" customWidth="1"/>
    <col min="15621" max="15621" width="19.5703125" style="335" customWidth="1"/>
    <col min="15622" max="15872" width="9.140625" style="335"/>
    <col min="15873" max="15873" width="15.28515625" style="335" customWidth="1"/>
    <col min="15874" max="15874" width="37.5703125" style="335" customWidth="1"/>
    <col min="15875" max="15875" width="15.85546875" style="335" customWidth="1"/>
    <col min="15876" max="15876" width="22.7109375" style="335" customWidth="1"/>
    <col min="15877" max="15877" width="19.5703125" style="335" customWidth="1"/>
    <col min="15878" max="16128" width="9.140625" style="335"/>
    <col min="16129" max="16129" width="15.28515625" style="335" customWidth="1"/>
    <col min="16130" max="16130" width="37.5703125" style="335" customWidth="1"/>
    <col min="16131" max="16131" width="15.85546875" style="335" customWidth="1"/>
    <col min="16132" max="16132" width="22.7109375" style="335" customWidth="1"/>
    <col min="16133" max="16133" width="19.5703125" style="335" customWidth="1"/>
    <col min="16134" max="16384" width="9.140625" style="335"/>
  </cols>
  <sheetData>
    <row r="1" spans="1:5">
      <c r="A1" s="334"/>
      <c r="B1" s="334"/>
      <c r="C1" s="334"/>
      <c r="D1" s="334"/>
      <c r="E1" s="334"/>
    </row>
    <row r="2" spans="1:5" ht="18">
      <c r="A2" s="551" t="s">
        <v>127</v>
      </c>
      <c r="B2" s="551"/>
      <c r="C2" s="551"/>
      <c r="D2" s="551"/>
      <c r="E2" s="551"/>
    </row>
    <row r="3" spans="1:5">
      <c r="A3" s="552" t="s">
        <v>128</v>
      </c>
      <c r="B3" s="552"/>
      <c r="C3" s="552"/>
      <c r="D3" s="552"/>
      <c r="E3" s="552"/>
    </row>
    <row r="4" spans="1:5">
      <c r="A4" s="552" t="s">
        <v>129</v>
      </c>
      <c r="B4" s="552"/>
      <c r="C4" s="552"/>
      <c r="D4" s="552"/>
      <c r="E4" s="552"/>
    </row>
    <row r="5" spans="1:5" ht="15.75" thickBot="1">
      <c r="A5" s="334"/>
      <c r="B5" s="334"/>
      <c r="C5" s="334"/>
      <c r="D5" s="334"/>
      <c r="E5" s="334"/>
    </row>
    <row r="6" spans="1:5" ht="32.25" thickBot="1">
      <c r="A6" s="477" t="s">
        <v>130</v>
      </c>
      <c r="B6" s="478" t="s">
        <v>131</v>
      </c>
      <c r="C6" s="478" t="s">
        <v>132</v>
      </c>
      <c r="D6" s="478" t="s">
        <v>133</v>
      </c>
      <c r="E6" s="479" t="s">
        <v>134</v>
      </c>
    </row>
    <row r="7" spans="1:5" ht="18" customHeight="1" thickBot="1">
      <c r="A7" s="553" t="s">
        <v>277</v>
      </c>
      <c r="B7" s="554"/>
      <c r="C7" s="554"/>
      <c r="D7" s="554"/>
      <c r="E7" s="555"/>
    </row>
    <row r="8" spans="1:5" ht="25.5" customHeight="1">
      <c r="A8" s="344" t="s">
        <v>33</v>
      </c>
      <c r="B8" s="345" t="s">
        <v>135</v>
      </c>
      <c r="C8" s="346" t="s">
        <v>34</v>
      </c>
      <c r="D8" s="347" t="s">
        <v>136</v>
      </c>
      <c r="E8" s="348" t="s">
        <v>137</v>
      </c>
    </row>
    <row r="9" spans="1:5" ht="25.5" customHeight="1">
      <c r="A9" s="349" t="s">
        <v>35</v>
      </c>
      <c r="B9" s="350" t="s">
        <v>138</v>
      </c>
      <c r="C9" s="351" t="s">
        <v>36</v>
      </c>
      <c r="D9" s="352" t="s">
        <v>137</v>
      </c>
      <c r="E9" s="353" t="s">
        <v>137</v>
      </c>
    </row>
    <row r="10" spans="1:5" ht="25.5" customHeight="1">
      <c r="A10" s="349" t="s">
        <v>37</v>
      </c>
      <c r="B10" s="350" t="s">
        <v>139</v>
      </c>
      <c r="C10" s="351" t="s">
        <v>38</v>
      </c>
      <c r="D10" s="352" t="s">
        <v>136</v>
      </c>
      <c r="E10" s="353" t="s">
        <v>137</v>
      </c>
    </row>
    <row r="11" spans="1:5" ht="25.5" customHeight="1">
      <c r="A11" s="349" t="s">
        <v>39</v>
      </c>
      <c r="B11" s="350" t="s">
        <v>140</v>
      </c>
      <c r="C11" s="351" t="s">
        <v>40</v>
      </c>
      <c r="D11" s="352" t="s">
        <v>137</v>
      </c>
      <c r="E11" s="353" t="s">
        <v>137</v>
      </c>
    </row>
    <row r="12" spans="1:5" ht="25.5" customHeight="1">
      <c r="A12" s="349" t="s">
        <v>41</v>
      </c>
      <c r="B12" s="350" t="s">
        <v>141</v>
      </c>
      <c r="C12" s="351" t="s">
        <v>42</v>
      </c>
      <c r="D12" s="352" t="s">
        <v>137</v>
      </c>
      <c r="E12" s="353" t="s">
        <v>137</v>
      </c>
    </row>
    <row r="13" spans="1:5" ht="25.5" customHeight="1">
      <c r="A13" s="349" t="s">
        <v>43</v>
      </c>
      <c r="B13" s="350" t="s">
        <v>142</v>
      </c>
      <c r="C13" s="351" t="s">
        <v>44</v>
      </c>
      <c r="D13" s="354" t="s">
        <v>136</v>
      </c>
      <c r="E13" s="355" t="s">
        <v>137</v>
      </c>
    </row>
    <row r="14" spans="1:5" ht="25.5" customHeight="1">
      <c r="A14" s="349" t="s">
        <v>45</v>
      </c>
      <c r="B14" s="350" t="s">
        <v>143</v>
      </c>
      <c r="C14" s="351" t="s">
        <v>46</v>
      </c>
      <c r="D14" s="352" t="s">
        <v>136</v>
      </c>
      <c r="E14" s="353" t="s">
        <v>137</v>
      </c>
    </row>
    <row r="15" spans="1:5" ht="25.5" customHeight="1">
      <c r="A15" s="349" t="s">
        <v>47</v>
      </c>
      <c r="B15" s="350" t="s">
        <v>144</v>
      </c>
      <c r="C15" s="351" t="s">
        <v>48</v>
      </c>
      <c r="D15" s="352" t="s">
        <v>137</v>
      </c>
      <c r="E15" s="353" t="s">
        <v>137</v>
      </c>
    </row>
    <row r="16" spans="1:5" ht="25.5" customHeight="1">
      <c r="A16" s="349" t="s">
        <v>49</v>
      </c>
      <c r="B16" s="350" t="s">
        <v>145</v>
      </c>
      <c r="C16" s="351" t="s">
        <v>50</v>
      </c>
      <c r="D16" s="352" t="s">
        <v>136</v>
      </c>
      <c r="E16" s="353" t="s">
        <v>137</v>
      </c>
    </row>
    <row r="17" spans="1:5" ht="25.5" customHeight="1">
      <c r="A17" s="349" t="s">
        <v>51</v>
      </c>
      <c r="B17" s="350" t="s">
        <v>278</v>
      </c>
      <c r="C17" s="351" t="s">
        <v>52</v>
      </c>
      <c r="D17" s="352" t="s">
        <v>136</v>
      </c>
      <c r="E17" s="353" t="s">
        <v>137</v>
      </c>
    </row>
    <row r="18" spans="1:5" ht="25.5" customHeight="1">
      <c r="A18" s="349" t="s">
        <v>53</v>
      </c>
      <c r="B18" s="350" t="s">
        <v>146</v>
      </c>
      <c r="C18" s="356" t="s">
        <v>54</v>
      </c>
      <c r="D18" s="352" t="s">
        <v>136</v>
      </c>
      <c r="E18" s="353" t="s">
        <v>137</v>
      </c>
    </row>
    <row r="19" spans="1:5" ht="25.5" customHeight="1">
      <c r="A19" s="349" t="s">
        <v>55</v>
      </c>
      <c r="B19" s="350" t="s">
        <v>147</v>
      </c>
      <c r="C19" s="351" t="s">
        <v>56</v>
      </c>
      <c r="D19" s="352" t="s">
        <v>137</v>
      </c>
      <c r="E19" s="353" t="s">
        <v>137</v>
      </c>
    </row>
    <row r="20" spans="1:5" ht="25.5" customHeight="1">
      <c r="A20" s="349" t="s">
        <v>57</v>
      </c>
      <c r="B20" s="350" t="s">
        <v>148</v>
      </c>
      <c r="C20" s="351" t="s">
        <v>58</v>
      </c>
      <c r="D20" s="352" t="s">
        <v>136</v>
      </c>
      <c r="E20" s="353" t="s">
        <v>136</v>
      </c>
    </row>
    <row r="21" spans="1:5" ht="25.5" customHeight="1">
      <c r="A21" s="349" t="s">
        <v>59</v>
      </c>
      <c r="B21" s="350" t="s">
        <v>286</v>
      </c>
      <c r="C21" s="351" t="s">
        <v>60</v>
      </c>
      <c r="D21" s="352" t="s">
        <v>136</v>
      </c>
      <c r="E21" s="353" t="s">
        <v>137</v>
      </c>
    </row>
    <row r="22" spans="1:5" ht="25.5" customHeight="1">
      <c r="A22" s="349" t="s">
        <v>61</v>
      </c>
      <c r="B22" s="350" t="s">
        <v>149</v>
      </c>
      <c r="C22" s="351" t="s">
        <v>62</v>
      </c>
      <c r="D22" s="352" t="s">
        <v>136</v>
      </c>
      <c r="E22" s="353" t="s">
        <v>137</v>
      </c>
    </row>
    <row r="23" spans="1:5" ht="25.5" customHeight="1">
      <c r="A23" s="349" t="s">
        <v>63</v>
      </c>
      <c r="B23" s="350" t="s">
        <v>150</v>
      </c>
      <c r="C23" s="351" t="s">
        <v>64</v>
      </c>
      <c r="D23" s="352" t="s">
        <v>136</v>
      </c>
      <c r="E23" s="353" t="s">
        <v>137</v>
      </c>
    </row>
    <row r="24" spans="1:5" ht="25.5" customHeight="1">
      <c r="A24" s="349" t="s">
        <v>65</v>
      </c>
      <c r="B24" s="350" t="s">
        <v>151</v>
      </c>
      <c r="C24" s="351" t="s">
        <v>66</v>
      </c>
      <c r="D24" s="352" t="s">
        <v>136</v>
      </c>
      <c r="E24" s="353" t="s">
        <v>137</v>
      </c>
    </row>
    <row r="25" spans="1:5" ht="25.5" customHeight="1">
      <c r="A25" s="349" t="s">
        <v>67</v>
      </c>
      <c r="B25" s="350" t="s">
        <v>152</v>
      </c>
      <c r="C25" s="351" t="s">
        <v>68</v>
      </c>
      <c r="D25" s="352" t="s">
        <v>137</v>
      </c>
      <c r="E25" s="353" t="s">
        <v>137</v>
      </c>
    </row>
    <row r="26" spans="1:5" ht="25.5" customHeight="1">
      <c r="A26" s="349" t="s">
        <v>69</v>
      </c>
      <c r="B26" s="350" t="s">
        <v>153</v>
      </c>
      <c r="C26" s="357" t="s">
        <v>70</v>
      </c>
      <c r="D26" s="354" t="s">
        <v>136</v>
      </c>
      <c r="E26" s="353" t="s">
        <v>137</v>
      </c>
    </row>
    <row r="27" spans="1:5" ht="25.5" customHeight="1">
      <c r="A27" s="349" t="s">
        <v>71</v>
      </c>
      <c r="B27" s="350" t="s">
        <v>154</v>
      </c>
      <c r="C27" s="351" t="s">
        <v>72</v>
      </c>
      <c r="D27" s="352" t="s">
        <v>137</v>
      </c>
      <c r="E27" s="353" t="s">
        <v>137</v>
      </c>
    </row>
    <row r="28" spans="1:5" ht="25.5" customHeight="1">
      <c r="A28" s="349" t="s">
        <v>73</v>
      </c>
      <c r="B28" s="350" t="s">
        <v>155</v>
      </c>
      <c r="C28" s="351" t="s">
        <v>74</v>
      </c>
      <c r="D28" s="352" t="s">
        <v>137</v>
      </c>
      <c r="E28" s="353" t="s">
        <v>137</v>
      </c>
    </row>
    <row r="29" spans="1:5" ht="25.5" customHeight="1">
      <c r="A29" s="349" t="s">
        <v>75</v>
      </c>
      <c r="B29" s="358" t="s">
        <v>156</v>
      </c>
      <c r="C29" s="351" t="s">
        <v>76</v>
      </c>
      <c r="D29" s="352" t="s">
        <v>137</v>
      </c>
      <c r="E29" s="353" t="s">
        <v>137</v>
      </c>
    </row>
    <row r="30" spans="1:5" ht="25.5" customHeight="1" thickBot="1">
      <c r="A30" s="359" t="s">
        <v>77</v>
      </c>
      <c r="B30" s="358" t="s">
        <v>157</v>
      </c>
      <c r="C30" s="360" t="s">
        <v>78</v>
      </c>
      <c r="D30" s="361" t="s">
        <v>136</v>
      </c>
      <c r="E30" s="362" t="s">
        <v>136</v>
      </c>
    </row>
    <row r="31" spans="1:5" ht="25.5" customHeight="1" thickBot="1">
      <c r="A31" s="556" t="s">
        <v>158</v>
      </c>
      <c r="B31" s="557"/>
      <c r="C31" s="557"/>
      <c r="D31" s="557"/>
      <c r="E31" s="558"/>
    </row>
    <row r="32" spans="1:5" ht="25.5" customHeight="1">
      <c r="A32" s="363" t="s">
        <v>79</v>
      </c>
      <c r="B32" s="364" t="s">
        <v>159</v>
      </c>
      <c r="C32" s="365" t="s">
        <v>80</v>
      </c>
      <c r="D32" s="366" t="s">
        <v>136</v>
      </c>
      <c r="E32" s="367" t="s">
        <v>137</v>
      </c>
    </row>
    <row r="33" spans="1:5" ht="25.5" customHeight="1" thickBot="1">
      <c r="A33" s="368" t="s">
        <v>279</v>
      </c>
      <c r="B33" s="369" t="s">
        <v>280</v>
      </c>
      <c r="C33" s="370" t="s">
        <v>281</v>
      </c>
      <c r="D33" s="371" t="s">
        <v>136</v>
      </c>
      <c r="E33" s="371" t="s">
        <v>137</v>
      </c>
    </row>
    <row r="34" spans="1:5" ht="18" customHeight="1" thickBot="1">
      <c r="A34" s="372" t="s">
        <v>282</v>
      </c>
      <c r="B34" s="373"/>
      <c r="C34" s="373"/>
      <c r="D34" s="374"/>
      <c r="E34" s="375"/>
    </row>
    <row r="35" spans="1:5" ht="25.5" customHeight="1">
      <c r="A35" s="376" t="s">
        <v>81</v>
      </c>
      <c r="B35" s="377" t="s">
        <v>160</v>
      </c>
      <c r="C35" s="378" t="s">
        <v>82</v>
      </c>
      <c r="D35" s="378" t="s">
        <v>136</v>
      </c>
      <c r="E35" s="379" t="s">
        <v>136</v>
      </c>
    </row>
    <row r="36" spans="1:5" ht="22.5" customHeight="1">
      <c r="A36" s="439" t="s">
        <v>287</v>
      </c>
      <c r="B36" s="334"/>
      <c r="C36" s="334"/>
      <c r="D36" s="334"/>
      <c r="E36" s="334"/>
    </row>
    <row r="37" spans="1:5" ht="13.5" customHeight="1">
      <c r="A37" s="440" t="s">
        <v>334</v>
      </c>
      <c r="B37" s="334"/>
      <c r="C37" s="334"/>
      <c r="D37" s="334"/>
      <c r="E37" s="334"/>
    </row>
    <row r="38" spans="1:5" ht="17.25" customHeight="1">
      <c r="A38" s="334"/>
      <c r="B38" s="334"/>
      <c r="C38" s="334"/>
      <c r="D38" s="334"/>
      <c r="E38" s="334"/>
    </row>
    <row r="39" spans="1:5">
      <c r="A39" s="334"/>
      <c r="B39" s="334"/>
      <c r="C39" s="334"/>
      <c r="D39" s="334"/>
      <c r="E39" s="334"/>
    </row>
    <row r="40" spans="1:5">
      <c r="A40" s="441"/>
    </row>
    <row r="41" spans="1:5">
      <c r="A41" s="441"/>
    </row>
    <row r="42" spans="1:5">
      <c r="A42" s="441"/>
    </row>
    <row r="43" spans="1:5">
      <c r="A43" s="441"/>
    </row>
    <row r="44" spans="1:5">
      <c r="A44" s="441"/>
    </row>
    <row r="45" spans="1:5">
      <c r="A45" s="441"/>
    </row>
    <row r="46" spans="1:5">
      <c r="A46" s="441"/>
    </row>
    <row r="47" spans="1:5">
      <c r="A47" s="441"/>
    </row>
    <row r="48" spans="1:5">
      <c r="A48" s="441"/>
    </row>
    <row r="49" spans="1:1">
      <c r="A49" s="441"/>
    </row>
    <row r="50" spans="1:1">
      <c r="A50" s="441"/>
    </row>
  </sheetData>
  <mergeCells count="5">
    <mergeCell ref="A2:E2"/>
    <mergeCell ref="A3:E3"/>
    <mergeCell ref="A4:E4"/>
    <mergeCell ref="A7:E7"/>
    <mergeCell ref="A31:E31"/>
  </mergeCells>
  <pageMargins left="0.75" right="0.19" top="0.17" bottom="0.21" header="0.18" footer="0.2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PRIMARY MARKET OF GS - 1</vt:lpstr>
      <vt:lpstr>PRIMARY MARKET OF GS - 2</vt:lpstr>
      <vt:lpstr>PRIMARY MARKET OF GS - 3</vt:lpstr>
      <vt:lpstr>PRIMARY MARKET OF GS - 4</vt:lpstr>
      <vt:lpstr>GS - circulating as of 30.06.19</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2019-11-06T14:37:17Z</dcterms:modified>
</cp:coreProperties>
</file>