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0" windowHeight="12510"/>
  </bookViews>
  <sheets>
    <sheet name="ПЪРВИЧЕН ПАЗАР - 1" sheetId="35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1.12.19г." sheetId="34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externalReferences>
    <externalReference r:id="rId17"/>
    <externalReference r:id="rId18"/>
    <externalReference r:id="rId19"/>
    <externalReference r:id="rId20"/>
  </externalReferences>
  <calcPr calcId="152511"/>
</workbook>
</file>

<file path=xl/calcChain.xml><?xml version="1.0" encoding="utf-8"?>
<calcChain xmlns="http://schemas.openxmlformats.org/spreadsheetml/2006/main">
  <c r="E18" i="5" l="1"/>
  <c r="J183" i="34" l="1"/>
  <c r="I183" i="34"/>
  <c r="H183" i="34"/>
  <c r="G181" i="34"/>
  <c r="G183" i="34" s="1"/>
  <c r="F181" i="34"/>
  <c r="F183" i="34" s="1"/>
  <c r="E181" i="34"/>
  <c r="E183" i="34" s="1"/>
  <c r="J179" i="34"/>
  <c r="I179" i="34"/>
  <c r="H179" i="34"/>
  <c r="G173" i="34"/>
  <c r="F173" i="34"/>
  <c r="E173" i="34"/>
  <c r="G164" i="34"/>
  <c r="F164" i="34"/>
  <c r="E164" i="34"/>
  <c r="A154" i="34"/>
  <c r="J143" i="34"/>
  <c r="I143" i="34"/>
  <c r="H143" i="34"/>
  <c r="G138" i="34"/>
  <c r="G143" i="34" s="1"/>
  <c r="F138" i="34"/>
  <c r="F143" i="34" s="1"/>
  <c r="E138" i="34"/>
  <c r="E143" i="34" s="1"/>
  <c r="J119" i="34"/>
  <c r="I119" i="34"/>
  <c r="G116" i="34"/>
  <c r="F116" i="34"/>
  <c r="E116" i="34"/>
  <c r="H115" i="34"/>
  <c r="H114" i="34"/>
  <c r="G111" i="34"/>
  <c r="F111" i="34"/>
  <c r="E111" i="34"/>
  <c r="G108" i="34"/>
  <c r="F108" i="34"/>
  <c r="E108" i="34"/>
  <c r="G106" i="34"/>
  <c r="F106" i="34"/>
  <c r="E106" i="34"/>
  <c r="G98" i="34"/>
  <c r="F98" i="34"/>
  <c r="E98" i="34"/>
  <c r="G89" i="34"/>
  <c r="F89" i="34"/>
  <c r="E89" i="34"/>
  <c r="G82" i="34"/>
  <c r="F82" i="34"/>
  <c r="E82" i="34"/>
  <c r="G74" i="34"/>
  <c r="F74" i="34"/>
  <c r="E74" i="34"/>
  <c r="G64" i="34"/>
  <c r="F64" i="34"/>
  <c r="E64" i="34"/>
  <c r="J44" i="34"/>
  <c r="I44" i="34"/>
  <c r="H44" i="34"/>
  <c r="G38" i="34"/>
  <c r="G44" i="34" s="1"/>
  <c r="F38" i="34"/>
  <c r="F44" i="34" s="1"/>
  <c r="E38" i="34"/>
  <c r="E44" i="34" s="1"/>
  <c r="J36" i="34"/>
  <c r="I36" i="34"/>
  <c r="H36" i="34"/>
  <c r="G32" i="34"/>
  <c r="G36" i="34" s="1"/>
  <c r="F32" i="34"/>
  <c r="F36" i="34" s="1"/>
  <c r="E32" i="34"/>
  <c r="E36" i="34" s="1"/>
  <c r="J29" i="34"/>
  <c r="I29" i="34"/>
  <c r="H29" i="34"/>
  <c r="G22" i="34"/>
  <c r="G29" i="34" s="1"/>
  <c r="F22" i="34"/>
  <c r="F29" i="34" s="1"/>
  <c r="E22" i="34"/>
  <c r="E29" i="34" s="1"/>
  <c r="J20" i="34"/>
  <c r="I20" i="34"/>
  <c r="H20" i="34"/>
  <c r="G15" i="34"/>
  <c r="G20" i="34" s="1"/>
  <c r="F15" i="34"/>
  <c r="F20" i="34" s="1"/>
  <c r="E15" i="34"/>
  <c r="E20" i="34" s="1"/>
  <c r="E21" i="35"/>
  <c r="E17" i="35"/>
  <c r="F179" i="34" l="1"/>
  <c r="I30" i="34"/>
  <c r="J185" i="34"/>
  <c r="J187" i="34" s="1"/>
  <c r="F119" i="34"/>
  <c r="I144" i="34"/>
  <c r="J30" i="34"/>
  <c r="J144" i="34"/>
  <c r="G179" i="34"/>
  <c r="G185" i="34" s="1"/>
  <c r="G187" i="34" s="1"/>
  <c r="H30" i="34"/>
  <c r="G119" i="34"/>
  <c r="G144" i="34" s="1"/>
  <c r="E179" i="34"/>
  <c r="E185" i="34" s="1"/>
  <c r="E187" i="34" s="1"/>
  <c r="H185" i="34"/>
  <c r="H187" i="34" s="1"/>
  <c r="E30" i="34"/>
  <c r="F30" i="34"/>
  <c r="E119" i="34"/>
  <c r="E144" i="34" s="1"/>
  <c r="H119" i="34"/>
  <c r="H144" i="34" s="1"/>
  <c r="F144" i="34"/>
  <c r="I185" i="34"/>
  <c r="I187" i="34" s="1"/>
  <c r="G30" i="34"/>
  <c r="F185" i="34"/>
  <c r="F187" i="34" s="1"/>
  <c r="J145" i="34" l="1"/>
  <c r="I145" i="34"/>
  <c r="H145" i="34"/>
  <c r="E145" i="34"/>
  <c r="F145" i="34"/>
  <c r="G145" i="34"/>
</calcChain>
</file>

<file path=xl/sharedStrings.xml><?xml version="1.0" encoding="utf-8"?>
<sst xmlns="http://schemas.openxmlformats.org/spreadsheetml/2006/main" count="676" uniqueCount="276">
  <si>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</si>
  <si>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</si>
  <si>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</si>
  <si>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</si>
  <si>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</si>
  <si>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</si>
  <si>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</si>
  <si>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</si>
  <si>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</si>
  <si>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</si>
  <si>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</si>
  <si>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</si>
  <si>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</si>
  <si>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</si>
  <si>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</si>
  <si>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</si>
  <si>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</si>
  <si>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</si>
  <si>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</si>
  <si>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</si>
  <si>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</si>
  <si>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</si>
  <si>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</si>
  <si>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</si>
  <si>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</si>
  <si>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</si>
  <si>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</si>
  <si>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</si>
  <si>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</si>
  <si>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</si>
  <si>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</si>
  <si>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</si>
  <si>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</si>
  <si>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</si>
  <si>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</si>
  <si>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</si>
  <si>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</si>
  <si>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</si>
  <si>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</si>
  <si>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</si>
  <si>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</si>
  <si>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</si>
  <si>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</si>
  <si>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</si>
  <si>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</si>
  <si>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</si>
  <si>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</si>
  <si>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</si>
  <si>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</si>
  <si>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</si>
  <si>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</si>
  <si>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</si>
  <si>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</si>
  <si>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</si>
  <si>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</si>
  <si>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</si>
  <si>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</si>
  <si>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</si>
  <si>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</si>
  <si>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</si>
  <si>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</si>
  <si>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</si>
  <si>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</si>
  <si>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</si>
  <si>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</si>
  <si>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</si>
  <si>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</si>
  <si>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</si>
  <si>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</si>
  <si>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</si>
  <si>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</si>
  <si>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</si>
  <si>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</si>
  <si>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</si>
  <si>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</si>
  <si>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</si>
  <si>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</si>
  <si>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</si>
  <si>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</si>
  <si>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</si>
  <si>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</si>
  <si>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</si>
  <si>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</si>
  <si>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</si>
  <si>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</si>
  <si>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</si>
  <si>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</si>
  <si>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</si>
  <si>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</si>
  <si>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</si>
  <si>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</si>
  <si>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</si>
  <si>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</si>
  <si>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</si>
  <si>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</si>
  <si>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</si>
  <si>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</si>
  <si>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</si>
  <si>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</si>
  <si>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</si>
  <si>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</si>
  <si>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</si>
  <si>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</si>
  <si>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</si>
  <si>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</si>
  <si>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</si>
  <si>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</si>
  <si>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</si>
  <si>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</si>
  <si>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</si>
  <si>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</si>
  <si>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</si>
  <si>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</si>
  <si>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</si>
  <si>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</si>
  <si>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</si>
  <si>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</si>
  <si>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</si>
  <si>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</si>
  <si>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</si>
  <si>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</si>
  <si>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</si>
  <si>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</si>
  <si>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</si>
  <si>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</si>
  <si>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</si>
  <si>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</si>
  <si>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</si>
  <si>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</si>
  <si>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</si>
  <si>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</si>
  <si>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</si>
  <si>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</si>
  <si>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20 301 15112/04.02.2015  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</si>
  <si>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</si>
  <si>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</si>
  <si>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</si>
  <si>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</si>
  <si>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</si>
  <si>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</si>
  <si>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</si>
  <si>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</si>
  <si>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</si>
  <si>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</si>
  <si>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</si>
  <si>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</si>
  <si>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</si>
  <si>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</si>
  <si>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</si>
  <si>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</si>
  <si>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</si>
  <si>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</si>
  <si>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</si>
  <si>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</si>
  <si>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</si>
  <si>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</si>
  <si>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</si>
  <si>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</si>
  <si>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</si>
  <si>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13214/16.01.2013  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</si>
  <si>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</si>
  <si>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</si>
  <si>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</si>
  <si>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</si>
  <si>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</si>
  <si>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</si>
  <si>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</si>
  <si>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</si>
  <si>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</si>
  <si>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</si>
  <si>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</si>
  <si>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</si>
  <si>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</si>
  <si>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</si>
  <si>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</si>
  <si>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</si>
  <si>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</si>
  <si>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</si>
  <si>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</si>
  <si>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</si>
  <si>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</si>
  <si>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</si>
  <si>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</si>
  <si>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</si>
  <si>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</si>
  <si>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</si>
  <si>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</si>
  <si>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</si>
  <si>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</si>
  <si>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</si>
  <si>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</si>
  <si>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</si>
  <si>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</si>
  <si>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</si>
  <si>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</si>
  <si>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</si>
  <si>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</si>
  <si>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</si>
  <si>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</si>
  <si>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</si>
  <si>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</si>
  <si>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</si>
  <si>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РЕЗУЛТАТИ ОТ ПРОВЕДЕНИТЕ АУКЦИОНИ ЗА ПРОДАЖБА НА ДЦК</t>
  </si>
  <si>
    <t>1. Емисия №</t>
  </si>
  <si>
    <t>BG  20 400 19 213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</si>
  <si>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</si>
  <si>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</si>
  <si>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</si>
  <si>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</si>
  <si>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</si>
  <si>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</si>
  <si>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</si>
  <si>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</si>
  <si>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</si>
  <si>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</si>
  <si>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</si>
  <si>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</si>
  <si>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</si>
  <si>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</si>
  <si>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</si>
  <si>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</si>
  <si>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</si>
  <si>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</si>
  <si>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</si>
  <si>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</si>
  <si>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</si>
  <si>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</si>
  <si>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</si>
  <si>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</si>
  <si>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</si>
  <si>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</si>
  <si>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</si>
  <si>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</si>
  <si>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</si>
  <si>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</si>
  <si>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</si>
  <si>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r>
      <t>II отваряне</t>
    </r>
    <r>
      <rPr>
        <b/>
        <vertAlign val="superscript"/>
        <sz val="10"/>
        <rFont val="Arial"/>
        <family val="2"/>
        <charset val="204"/>
      </rPr>
      <t xml:space="preserve"> 1</t>
    </r>
  </si>
  <si>
    <t xml:space="preserve"> *  Емисия от отворен тип.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</si>
  <si>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</si>
  <si>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</t>
  </si>
  <si>
    <t>като за ДЦК, емитирани до 22.11.2004г. се използва функцията за доход (YIELD) на МS Excel, а за ДЦК, емитирани след 22.11.2004г. се използва формулата ISMA - International Yield.</t>
  </si>
  <si>
    <t xml:space="preserve">*BG 20 401 19 211/21.06.2019 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</si>
  <si>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</si>
  <si>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 xml:space="preserve">*BG 20 400 19 213/21.06.2019  </t>
  </si>
  <si>
    <t>общо 20-годишни</t>
  </si>
  <si>
    <t>общо дългосрочни ДЦК</t>
  </si>
  <si>
    <t>13.01.2020</t>
  </si>
  <si>
    <t>12.02.2020</t>
  </si>
  <si>
    <t>22.02.2020</t>
  </si>
  <si>
    <t>19.01.2020</t>
  </si>
  <si>
    <t>11.01.2020</t>
  </si>
  <si>
    <t>09.01.2020</t>
  </si>
  <si>
    <t>15.01.2020</t>
  </si>
  <si>
    <t>27.03.2020</t>
  </si>
  <si>
    <t>14.01.2020</t>
  </si>
  <si>
    <t>29.03.2020</t>
  </si>
  <si>
    <t>27.01.2020</t>
  </si>
  <si>
    <t>25.01.2020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</si>
  <si>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</si>
  <si>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</si>
  <si>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</si>
  <si>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</si>
  <si>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</si>
  <si>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 xml:space="preserve">  ПРЕЗ ОКТОМВРИ - ДЕКЕМВРИ 2019 г.</t>
  </si>
  <si>
    <t>07.10.2019 (ІV отваряне)</t>
  </si>
  <si>
    <t>2018</t>
  </si>
  <si>
    <t>декември 2019</t>
  </si>
  <si>
    <t>ТЪРГУЕМИ ДЪРЖАВНИ ЦЕННИ КНИЖА В ОБРАЩЕНИЕ КЪМ 31 ДЕКЕМВРИ 2019 г., ЕМИТИРАНИ ОТ ПРАВИТЕЛСТВОТО НА ВЪТРЕШНИЯ ПАЗАР</t>
  </si>
  <si>
    <t>22.04.2020</t>
  </si>
  <si>
    <t>21.06.2020</t>
  </si>
  <si>
    <t>569 780 000.00</t>
  </si>
  <si>
    <t>5 479 466 882.15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</si>
  <si>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31.12.2019 г.</t>
    </r>
    <r>
      <rPr>
        <sz val="9"/>
        <color theme="1"/>
        <rFont val="Arial"/>
        <family val="2"/>
        <charset val="204"/>
      </rPr>
      <t xml:space="preserve">
</t>
    </r>
  </si>
  <si>
    <t>НАМИРАЩИ СЕ В ОБРAЩЕНИЕ КЪМ 31.12.2019 г.</t>
  </si>
  <si>
    <t>IV - ТРИМЕСЕЧИЕ</t>
  </si>
  <si>
    <t>В ОБРАЩЕНИЕ КЪМ 31 ДЕКЕМВРИ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</si>
</sst>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3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Courier"/>
      <family val="3"/>
      <charset val="204"/>
    </font>
    <font>
      <b/>
      <sz val="7"/>
      <name val="Courier"/>
      <family val="3"/>
      <charset val="204"/>
    </font>
    <font>
      <b/>
      <sz val="10"/>
      <name val="Courier"/>
      <family val="3"/>
      <charset val="204"/>
    </font>
    <font>
      <b/>
      <sz val="10"/>
      <color indexed="8"/>
      <name val="Courier"/>
      <family val="3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0" fontId="4" fillId="0" borderId="0"/>
    <xf numFmtId="0" fontId="4" fillId="0" borderId="0"/>
    <xf numFmtId="0" fontId="4" fillId="0" borderId="0"/>
    <xf numFmtId="0" fontId="18" fillId="0" borderId="0"/>
  </cellStyleXfs>
  <cellXfs count="470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14" fontId="13" fillId="0" borderId="2" xfId="0" applyNumberFormat="1" applyFont="1" applyFill="1" applyBorder="1" applyAlignment="1" applyProtection="1">
      <alignment horizontal="center"/>
    </xf>
    <xf numFmtId="3" fontId="13" fillId="0" borderId="0" xfId="0" applyNumberFormat="1" applyFont="1" applyFill="1" applyBorder="1" applyAlignment="1" applyProtection="1">
      <alignment horizontal="center"/>
    </xf>
    <xf numFmtId="165" fontId="13" fillId="0" borderId="2" xfId="0" applyNumberFormat="1" applyFont="1" applyFill="1" applyBorder="1" applyProtection="1"/>
    <xf numFmtId="165" fontId="13" fillId="0" borderId="0" xfId="0" applyNumberFormat="1" applyFont="1" applyFill="1" applyBorder="1" applyAlignment="1">
      <alignment horizontal="right"/>
    </xf>
    <xf numFmtId="165" fontId="13" fillId="0" borderId="0" xfId="0" applyNumberFormat="1" applyFont="1" applyFill="1" applyBorder="1" applyProtection="1"/>
    <xf numFmtId="165" fontId="13" fillId="0" borderId="0" xfId="0" applyNumberFormat="1" applyFont="1" applyFill="1" applyBorder="1" applyAlignment="1" applyProtection="1">
      <alignment horizontal="right"/>
    </xf>
    <xf numFmtId="165" fontId="13" fillId="0" borderId="2" xfId="0" applyNumberFormat="1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/>
    </xf>
    <xf numFmtId="10" fontId="13" fillId="0" borderId="0" xfId="0" applyNumberFormat="1" applyFont="1" applyFill="1" applyBorder="1" applyAlignment="1" applyProtection="1">
      <alignment horizontal="center"/>
    </xf>
    <xf numFmtId="10" fontId="13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4" fillId="0" borderId="0" xfId="5"/>
    <xf numFmtId="0" fontId="8" fillId="0" borderId="0" xfId="5" applyFont="1"/>
    <xf numFmtId="0" fontId="4" fillId="0" borderId="0" xfId="6"/>
    <xf numFmtId="0" fontId="5" fillId="2" borderId="12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1" xfId="0" applyFont="1" applyFill="1" applyBorder="1" applyAlignment="1" applyProtection="1">
      <alignment horizontal="center"/>
    </xf>
    <xf numFmtId="0" fontId="7" fillId="0" borderId="5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165" fontId="7" fillId="0" borderId="1" xfId="0" applyNumberFormat="1" applyFont="1" applyFill="1" applyBorder="1" applyAlignment="1" applyProtection="1">
      <alignment horizontal="center"/>
    </xf>
    <xf numFmtId="165" fontId="7" fillId="0" borderId="6" xfId="0" applyNumberFormat="1" applyFont="1" applyFill="1" applyBorder="1" applyAlignment="1" applyProtection="1">
      <alignment horizontal="center"/>
    </xf>
    <xf numFmtId="4" fontId="7" fillId="0" borderId="1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 applyProtection="1">
      <alignment horizontal="centerContinuous"/>
    </xf>
    <xf numFmtId="0" fontId="7" fillId="0" borderId="15" xfId="0" applyFont="1" applyFill="1" applyBorder="1" applyAlignment="1" applyProtection="1">
      <alignment horizontal="centerContinuous"/>
    </xf>
    <xf numFmtId="0" fontId="7" fillId="0" borderId="6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 applyProtection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6" xfId="0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3" xfId="0" applyFont="1" applyBorder="1" applyAlignment="1"/>
    <xf numFmtId="0" fontId="7" fillId="0" borderId="11" xfId="0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center"/>
    </xf>
    <xf numFmtId="165" fontId="7" fillId="0" borderId="11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center"/>
    </xf>
    <xf numFmtId="0" fontId="7" fillId="0" borderId="9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10" fontId="12" fillId="0" borderId="0" xfId="0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right"/>
    </xf>
    <xf numFmtId="14" fontId="13" fillId="4" borderId="5" xfId="0" applyNumberFormat="1" applyFont="1" applyFill="1" applyBorder="1" applyAlignment="1" applyProtection="1">
      <alignment horizontal="center"/>
    </xf>
    <xf numFmtId="14" fontId="13" fillId="4" borderId="1" xfId="0" applyNumberFormat="1" applyFont="1" applyFill="1" applyBorder="1" applyAlignment="1" applyProtection="1">
      <alignment horizontal="center"/>
    </xf>
    <xf numFmtId="3" fontId="13" fillId="4" borderId="5" xfId="0" applyNumberFormat="1" applyFont="1" applyFill="1" applyBorder="1" applyAlignment="1" applyProtection="1">
      <alignment horizontal="center"/>
    </xf>
    <xf numFmtId="165" fontId="13" fillId="4" borderId="1" xfId="0" applyNumberFormat="1" applyFont="1" applyFill="1" applyBorder="1" applyProtection="1"/>
    <xf numFmtId="165" fontId="13" fillId="4" borderId="5" xfId="0" applyNumberFormat="1" applyFont="1" applyFill="1" applyBorder="1" applyProtection="1"/>
    <xf numFmtId="4" fontId="13" fillId="4" borderId="5" xfId="0" applyNumberFormat="1" applyFont="1" applyFill="1" applyBorder="1" applyProtection="1"/>
    <xf numFmtId="165" fontId="13" fillId="4" borderId="1" xfId="0" applyNumberFormat="1" applyFont="1" applyFill="1" applyBorder="1" applyAlignment="1" applyProtection="1">
      <alignment horizontal="right"/>
    </xf>
    <xf numFmtId="165" fontId="13" fillId="4" borderId="5" xfId="0" applyNumberFormat="1" applyFont="1" applyFill="1" applyBorder="1" applyAlignment="1" applyProtection="1">
      <alignment horizontal="right"/>
    </xf>
    <xf numFmtId="10" fontId="13" fillId="4" borderId="1" xfId="2" applyNumberFormat="1" applyFont="1" applyFill="1" applyBorder="1" applyAlignment="1" applyProtection="1">
      <alignment horizontal="center"/>
    </xf>
    <xf numFmtId="10" fontId="13" fillId="4" borderId="5" xfId="0" applyNumberFormat="1" applyFont="1" applyFill="1" applyBorder="1" applyAlignment="1" applyProtection="1">
      <alignment horizontal="center"/>
    </xf>
    <xf numFmtId="10" fontId="13" fillId="4" borderId="1" xfId="0" applyNumberFormat="1" applyFont="1" applyFill="1" applyBorder="1" applyAlignment="1" applyProtection="1">
      <alignment horizontal="center"/>
    </xf>
    <xf numFmtId="0" fontId="11" fillId="0" borderId="2" xfId="0" applyFont="1" applyBorder="1" applyAlignment="1">
      <alignment horizontal="right"/>
    </xf>
    <xf numFmtId="14" fontId="13" fillId="0" borderId="0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/>
    <xf numFmtId="165" fontId="7" fillId="0" borderId="8" xfId="0" applyNumberFormat="1" applyFont="1" applyFill="1" applyBorder="1" applyAlignment="1" applyProtection="1"/>
    <xf numFmtId="165" fontId="7" fillId="0" borderId="0" xfId="0" applyNumberFormat="1" applyFont="1" applyFill="1" applyBorder="1" applyAlignment="1" applyProtection="1"/>
    <xf numFmtId="3" fontId="7" fillId="0" borderId="10" xfId="0" applyNumberFormat="1" applyFont="1" applyFill="1" applyBorder="1" applyAlignment="1" applyProtection="1">
      <alignment horizontal="center"/>
    </xf>
    <xf numFmtId="165" fontId="7" fillId="0" borderId="10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 applyProtection="1"/>
    <xf numFmtId="165" fontId="7" fillId="0" borderId="11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>
      <alignment horizontal="right"/>
    </xf>
    <xf numFmtId="10" fontId="7" fillId="0" borderId="1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Continuous"/>
    </xf>
    <xf numFmtId="0" fontId="7" fillId="0" borderId="11" xfId="0" applyFont="1" applyFill="1" applyBorder="1" applyAlignment="1" applyProtection="1">
      <alignment horizontal="centerContinuous"/>
    </xf>
    <xf numFmtId="0" fontId="6" fillId="0" borderId="2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9" fillId="0" borderId="0" xfId="0" applyFont="1" applyAlignment="1"/>
    <xf numFmtId="0" fontId="0" fillId="0" borderId="0" xfId="0" applyBorder="1"/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20" fillId="0" borderId="0" xfId="0" applyFont="1"/>
    <xf numFmtId="4" fontId="20" fillId="0" borderId="0" xfId="0" applyNumberFormat="1" applyFont="1"/>
    <xf numFmtId="0" fontId="21" fillId="0" borderId="0" xfId="0" applyFont="1" applyFill="1" applyBorder="1"/>
    <xf numFmtId="0" fontId="22" fillId="0" borderId="0" xfId="0" applyFont="1"/>
    <xf numFmtId="0" fontId="23" fillId="0" borderId="0" xfId="0" applyFont="1" applyFill="1" applyAlignment="1" applyProtection="1">
      <alignment horizontal="centerContinuous"/>
    </xf>
    <xf numFmtId="0" fontId="24" fillId="0" borderId="0" xfId="0" applyFont="1" applyAlignment="1" applyProtection="1">
      <alignment horizontal="centerContinuous"/>
    </xf>
    <xf numFmtId="0" fontId="24" fillId="0" borderId="0" xfId="0" applyFont="1" applyFill="1" applyAlignment="1" applyProtection="1">
      <alignment horizontal="centerContinuous"/>
    </xf>
    <xf numFmtId="0" fontId="20" fillId="0" borderId="0" xfId="0" applyFont="1" applyFill="1" applyAlignment="1" applyProtection="1">
      <alignment horizontal="centerContinuous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165" fontId="25" fillId="0" borderId="0" xfId="0" applyNumberFormat="1" applyFont="1" applyAlignment="1">
      <alignment horizontal="right"/>
    </xf>
    <xf numFmtId="165" fontId="25" fillId="0" borderId="0" xfId="0" applyNumberFormat="1" applyFont="1"/>
    <xf numFmtId="165" fontId="26" fillId="0" borderId="0" xfId="0" applyNumberFormat="1" applyFont="1" applyFill="1" applyProtection="1"/>
    <xf numFmtId="4" fontId="26" fillId="0" borderId="0" xfId="0" applyNumberFormat="1" applyFont="1" applyFill="1" applyProtection="1"/>
    <xf numFmtId="0" fontId="26" fillId="0" borderId="0" xfId="0" applyFont="1" applyFill="1" applyAlignment="1">
      <alignment horizontal="center"/>
    </xf>
    <xf numFmtId="0" fontId="25" fillId="0" borderId="0" xfId="0" applyFont="1"/>
    <xf numFmtId="0" fontId="26" fillId="0" borderId="0" xfId="0" applyFont="1" applyFill="1" applyAlignment="1">
      <alignment horizontal="right"/>
    </xf>
    <xf numFmtId="0" fontId="27" fillId="0" borderId="0" xfId="0" applyFont="1"/>
    <xf numFmtId="0" fontId="28" fillId="0" borderId="13" xfId="0" applyFont="1" applyFill="1" applyBorder="1" applyAlignment="1" applyProtection="1">
      <alignment horizontal="centerContinuous"/>
    </xf>
    <xf numFmtId="0" fontId="28" fillId="0" borderId="14" xfId="0" applyFont="1" applyFill="1" applyBorder="1" applyAlignment="1" applyProtection="1">
      <alignment horizontal="centerContinuous"/>
    </xf>
    <xf numFmtId="0" fontId="28" fillId="0" borderId="15" xfId="0" applyFont="1" applyFill="1" applyBorder="1" applyAlignment="1" applyProtection="1">
      <alignment horizontal="centerContinuous"/>
    </xf>
    <xf numFmtId="0" fontId="28" fillId="0" borderId="6" xfId="0" applyFont="1" applyFill="1" applyBorder="1" applyAlignment="1" applyProtection="1">
      <alignment horizontal="center" vertical="center"/>
    </xf>
    <xf numFmtId="0" fontId="28" fillId="0" borderId="4" xfId="0" applyFont="1" applyFill="1" applyBorder="1" applyAlignment="1" applyProtection="1">
      <alignment horizontal="centerContinuous"/>
    </xf>
    <xf numFmtId="0" fontId="28" fillId="0" borderId="6" xfId="0" applyFont="1" applyFill="1" applyBorder="1" applyAlignment="1" applyProtection="1">
      <alignment horizontal="centerContinuous"/>
    </xf>
    <xf numFmtId="0" fontId="28" fillId="0" borderId="1" xfId="0" applyFont="1" applyFill="1" applyBorder="1" applyAlignment="1" applyProtection="1">
      <alignment horizontal="center"/>
    </xf>
    <xf numFmtId="0" fontId="29" fillId="0" borderId="0" xfId="0" applyFont="1"/>
    <xf numFmtId="0" fontId="28" fillId="0" borderId="4" xfId="0" applyFont="1" applyFill="1" applyBorder="1" applyAlignment="1" applyProtection="1">
      <alignment horizontal="center"/>
    </xf>
    <xf numFmtId="0" fontId="28" fillId="0" borderId="5" xfId="0" applyFont="1" applyFill="1" applyBorder="1" applyAlignment="1" applyProtection="1">
      <alignment horizontal="center"/>
    </xf>
    <xf numFmtId="0" fontId="28" fillId="0" borderId="8" xfId="0" applyFont="1" applyFill="1" applyBorder="1" applyAlignment="1" applyProtection="1">
      <alignment horizontal="center" vertical="center"/>
    </xf>
    <xf numFmtId="0" fontId="28" fillId="0" borderId="7" xfId="0" applyFont="1" applyFill="1" applyBorder="1" applyAlignment="1" applyProtection="1">
      <alignment horizontal="centerContinuous"/>
    </xf>
    <xf numFmtId="0" fontId="28" fillId="0" borderId="8" xfId="0" applyFont="1" applyFill="1" applyBorder="1" applyAlignment="1" applyProtection="1">
      <alignment horizontal="centerContinuous"/>
    </xf>
    <xf numFmtId="0" fontId="28" fillId="0" borderId="2" xfId="0" applyFont="1" applyFill="1" applyBorder="1" applyAlignment="1" applyProtection="1">
      <alignment horizontal="center"/>
    </xf>
    <xf numFmtId="0" fontId="28" fillId="0" borderId="7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>
      <alignment horizontal="center" vertical="center"/>
    </xf>
    <xf numFmtId="0" fontId="28" fillId="0" borderId="8" xfId="0" applyFont="1" applyFill="1" applyBorder="1" applyAlignment="1" applyProtection="1">
      <alignment horizontal="center"/>
    </xf>
    <xf numFmtId="0" fontId="10" fillId="0" borderId="8" xfId="0" applyFont="1" applyBorder="1" applyAlignment="1"/>
    <xf numFmtId="0" fontId="28" fillId="0" borderId="2" xfId="0" applyFont="1" applyFill="1" applyBorder="1" applyAlignment="1">
      <alignment horizontal="center"/>
    </xf>
    <xf numFmtId="0" fontId="28" fillId="0" borderId="9" xfId="0" applyFont="1" applyFill="1" applyBorder="1" applyAlignment="1" applyProtection="1">
      <alignment horizontal="center"/>
    </xf>
    <xf numFmtId="0" fontId="28" fillId="0" borderId="3" xfId="0" applyFont="1" applyFill="1" applyBorder="1" applyAlignment="1" applyProtection="1">
      <alignment horizontal="center"/>
    </xf>
    <xf numFmtId="0" fontId="28" fillId="0" borderId="10" xfId="0" applyFont="1" applyFill="1" applyBorder="1" applyAlignment="1" applyProtection="1">
      <alignment horizontal="center"/>
    </xf>
    <xf numFmtId="0" fontId="28" fillId="0" borderId="10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/>
    </xf>
    <xf numFmtId="0" fontId="28" fillId="0" borderId="11" xfId="0" applyFont="1" applyFill="1" applyBorder="1" applyAlignment="1" applyProtection="1">
      <alignment horizontal="center"/>
    </xf>
    <xf numFmtId="165" fontId="28" fillId="4" borderId="1" xfId="0" applyNumberFormat="1" applyFont="1" applyFill="1" applyBorder="1" applyAlignment="1" applyProtection="1">
      <alignment horizontal="right"/>
    </xf>
    <xf numFmtId="165" fontId="28" fillId="4" borderId="5" xfId="0" applyNumberFormat="1" applyFont="1" applyFill="1" applyBorder="1" applyAlignment="1" applyProtection="1">
      <alignment horizontal="right"/>
    </xf>
    <xf numFmtId="10" fontId="28" fillId="4" borderId="1" xfId="0" applyNumberFormat="1" applyFont="1" applyFill="1" applyBorder="1" applyAlignment="1" applyProtection="1">
      <alignment horizontal="center"/>
    </xf>
    <xf numFmtId="10" fontId="28" fillId="4" borderId="6" xfId="0" applyNumberFormat="1" applyFont="1" applyFill="1" applyBorder="1" applyAlignment="1" applyProtection="1">
      <alignment horizontal="center"/>
    </xf>
    <xf numFmtId="165" fontId="28" fillId="4" borderId="1" xfId="0" applyNumberFormat="1" applyFont="1" applyFill="1" applyBorder="1" applyProtection="1"/>
    <xf numFmtId="0" fontId="22" fillId="0" borderId="0" xfId="0" applyFont="1" applyFill="1" applyBorder="1"/>
    <xf numFmtId="0" fontId="10" fillId="0" borderId="0" xfId="0" applyFont="1"/>
    <xf numFmtId="0" fontId="30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>
      <alignment horizontal="center"/>
    </xf>
    <xf numFmtId="165" fontId="31" fillId="0" borderId="0" xfId="0" applyNumberFormat="1" applyFont="1" applyFill="1" applyBorder="1" applyAlignment="1" applyProtection="1">
      <alignment horizontal="right"/>
    </xf>
    <xf numFmtId="0" fontId="31" fillId="0" borderId="0" xfId="0" applyFont="1" applyFill="1" applyBorder="1" applyAlignment="1">
      <alignment horizontal="right"/>
    </xf>
    <xf numFmtId="0" fontId="31" fillId="0" borderId="0" xfId="0" applyFont="1" applyFill="1" applyBorder="1" applyAlignment="1">
      <alignment horizontal="center"/>
    </xf>
    <xf numFmtId="165" fontId="31" fillId="0" borderId="0" xfId="0" applyNumberFormat="1" applyFont="1" applyFill="1" applyBorder="1" applyProtection="1"/>
    <xf numFmtId="0" fontId="11" fillId="0" borderId="0" xfId="0" applyFont="1"/>
    <xf numFmtId="0" fontId="10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21" fillId="0" borderId="0" xfId="0" applyFont="1"/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right"/>
    </xf>
    <xf numFmtId="4" fontId="21" fillId="0" borderId="0" xfId="0" applyNumberFormat="1" applyFont="1"/>
    <xf numFmtId="0" fontId="32" fillId="0" borderId="0" xfId="0" applyFont="1"/>
    <xf numFmtId="0" fontId="0" fillId="6" borderId="0" xfId="0" applyFill="1"/>
    <xf numFmtId="0" fontId="2" fillId="6" borderId="0" xfId="0" applyFont="1" applyFill="1"/>
    <xf numFmtId="0" fontId="6" fillId="7" borderId="12" xfId="0" applyFont="1" applyFill="1" applyBorder="1"/>
    <xf numFmtId="0" fontId="6" fillId="7" borderId="13" xfId="0" applyFont="1" applyFill="1" applyBorder="1"/>
    <xf numFmtId="0" fontId="6" fillId="7" borderId="7" xfId="0" applyFont="1" applyFill="1" applyBorder="1" applyAlignment="1" applyProtection="1">
      <alignment horizontal="left"/>
    </xf>
    <xf numFmtId="0" fontId="5" fillId="2" borderId="7" xfId="0" applyNumberFormat="1" applyFont="1" applyFill="1" applyBorder="1" applyAlignment="1">
      <alignment horizontal="center"/>
    </xf>
    <xf numFmtId="3" fontId="34" fillId="2" borderId="0" xfId="1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wrapText="1"/>
    </xf>
    <xf numFmtId="3" fontId="6" fillId="2" borderId="1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>
      <alignment horizontal="center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9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right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14" fontId="6" fillId="7" borderId="12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6" fillId="7" borderId="13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33" fillId="0" borderId="0" xfId="0" applyFont="1" applyBorder="1" applyAlignment="1">
      <alignment horizontal="justify" vertical="center" wrapText="1"/>
    </xf>
    <xf numFmtId="0" fontId="35" fillId="0" borderId="0" xfId="0" applyFont="1" applyAlignment="1">
      <alignment horizontal="justify" vertical="center" wrapText="1"/>
    </xf>
    <xf numFmtId="0" fontId="35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justify" vertical="center" wrapText="1"/>
    </xf>
    <xf numFmtId="0" fontId="0" fillId="6" borderId="5" xfId="0" applyFill="1" applyBorder="1" applyAlignment="1"/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43" fontId="20" fillId="0" borderId="0" xfId="1" applyFont="1" applyAlignment="1">
      <alignment horizont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>
      <alignment horizontal="center"/>
    </xf>
    <xf numFmtId="0" fontId="36" fillId="0" borderId="0" xfId="0" applyFont="1" applyAlignment="1">
      <alignment horizontal="center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12</xdr:col>
      <xdr:colOff>9525</xdr:colOff>
      <xdr:row>23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6105525" cy="400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295275</xdr:colOff>
      <xdr:row>1</xdr:row>
      <xdr:rowOff>9525</xdr:rowOff>
    </xdr:from>
    <xdr:to>
      <xdr:col>19</xdr:col>
      <xdr:colOff>47625</xdr:colOff>
      <xdr:row>20</xdr:row>
      <xdr:rowOff>76200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5" y="200025"/>
          <a:ext cx="584835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1</xdr:row>
      <xdr:rowOff>1</xdr:rowOff>
    </xdr:from>
    <xdr:to>
      <xdr:col>9</xdr:col>
      <xdr:colOff>285751</xdr:colOff>
      <xdr:row>20</xdr:row>
      <xdr:rowOff>76200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1" y="190501"/>
          <a:ext cx="5676900" cy="36956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19050</xdr:colOff>
      <xdr:row>5</xdr:row>
      <xdr:rowOff>19050</xdr:rowOff>
    </xdr:from>
    <xdr:to>
      <xdr:col>7</xdr:col>
      <xdr:colOff>9525</xdr:colOff>
      <xdr:row>20</xdr:row>
      <xdr:rowOff>157294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50" y="990600"/>
          <a:ext cx="4257675" cy="2995744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19050</xdr:rowOff>
    </xdr:from>
    <xdr:to>
      <xdr:col>13</xdr:col>
      <xdr:colOff>581025</xdr:colOff>
      <xdr:row>20</xdr:row>
      <xdr:rowOff>158246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67200" y="990600"/>
          <a:ext cx="4238625" cy="29966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85725</xdr:colOff>
      <xdr:row>4</xdr:row>
      <xdr:rowOff>19050</xdr:rowOff>
    </xdr:from>
    <xdr:to>
      <xdr:col>7</xdr:col>
      <xdr:colOff>5332</xdr:colOff>
      <xdr:row>19</xdr:row>
      <xdr:rowOff>100077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781050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7</xdr:col>
      <xdr:colOff>9524</xdr:colOff>
      <xdr:row>4</xdr:row>
      <xdr:rowOff>18264</xdr:rowOff>
    </xdr:from>
    <xdr:to>
      <xdr:col>13</xdr:col>
      <xdr:colOff>685799</xdr:colOff>
      <xdr:row>19</xdr:row>
      <xdr:rowOff>106174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67224" y="780264"/>
          <a:ext cx="4333875" cy="29454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4</xdr:row>
      <xdr:rowOff>19050</xdr:rowOff>
    </xdr:from>
    <xdr:to>
      <xdr:col>8</xdr:col>
      <xdr:colOff>0</xdr:colOff>
      <xdr:row>22</xdr:row>
      <xdr:rowOff>180975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781050"/>
          <a:ext cx="4257675" cy="3590925"/>
        </a:xfrm>
        <a:prstGeom prst="rect">
          <a:avLst/>
        </a:prstGeom>
      </xdr:spPr>
    </xdr:pic>
    <xdr:clientData/>
  </xdr:twoCellAnchor>
  <xdr:twoCellAnchor editAs="oneCell">
    <xdr:from>
      <xdr:col>7</xdr:col>
      <xdr:colOff>600076</xdr:colOff>
      <xdr:row>4</xdr:row>
      <xdr:rowOff>19051</xdr:rowOff>
    </xdr:from>
    <xdr:to>
      <xdr:col>14</xdr:col>
      <xdr:colOff>600076</xdr:colOff>
      <xdr:row>22</xdr:row>
      <xdr:rowOff>180975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67276" y="781051"/>
          <a:ext cx="4267200" cy="35909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9524</xdr:colOff>
      <xdr:row>6</xdr:row>
      <xdr:rowOff>19050</xdr:rowOff>
    </xdr:from>
    <xdr:to>
      <xdr:col>13</xdr:col>
      <xdr:colOff>38099</xdr:colOff>
      <xdr:row>23</xdr:row>
      <xdr:rowOff>9526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8324" y="1162050"/>
          <a:ext cx="6124575" cy="322897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6667500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twoCellAnchor editAs="oneCell">
    <xdr:from>
      <xdr:col>2</xdr:col>
      <xdr:colOff>0</xdr:colOff>
      <xdr:row>5</xdr:row>
      <xdr:rowOff>0</xdr:rowOff>
    </xdr:from>
    <xdr:to>
      <xdr:col>13</xdr:col>
      <xdr:colOff>8859</xdr:colOff>
      <xdr:row>33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809625"/>
          <a:ext cx="6714459" cy="4533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2</xdr:row>
      <xdr:rowOff>9526</xdr:rowOff>
    </xdr:from>
    <xdr:to>
      <xdr:col>14</xdr:col>
      <xdr:colOff>257175</xdr:colOff>
      <xdr:row>33</xdr:row>
      <xdr:rowOff>87373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333376"/>
          <a:ext cx="7600949" cy="509752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19051</xdr:colOff>
      <xdr:row>0</xdr:row>
      <xdr:rowOff>19051</xdr:rowOff>
    </xdr:from>
    <xdr:to>
      <xdr:col>9</xdr:col>
      <xdr:colOff>0</xdr:colOff>
      <xdr:row>17</xdr:row>
      <xdr:rowOff>180975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1" y="19051"/>
          <a:ext cx="4857749" cy="3400424"/>
        </a:xfrm>
        <a:prstGeom prst="rect">
          <a:avLst/>
        </a:prstGeom>
      </xdr:spPr>
    </xdr:pic>
    <xdr:clientData/>
  </xdr:twoCellAnchor>
  <xdr:twoCellAnchor editAs="oneCell">
    <xdr:from>
      <xdr:col>9</xdr:col>
      <xdr:colOff>9526</xdr:colOff>
      <xdr:row>0</xdr:row>
      <xdr:rowOff>19050</xdr:rowOff>
    </xdr:from>
    <xdr:to>
      <xdr:col>16</xdr:col>
      <xdr:colOff>571265</xdr:colOff>
      <xdr:row>17</xdr:row>
      <xdr:rowOff>180975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95926" y="19050"/>
          <a:ext cx="4828939" cy="3400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18</xdr:row>
      <xdr:rowOff>9525</xdr:rowOff>
    </xdr:from>
    <xdr:to>
      <xdr:col>9</xdr:col>
      <xdr:colOff>2406</xdr:colOff>
      <xdr:row>35</xdr:row>
      <xdr:rowOff>9525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8650" y="3438525"/>
          <a:ext cx="4860156" cy="32385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18</xdr:row>
      <xdr:rowOff>1</xdr:rowOff>
    </xdr:from>
    <xdr:to>
      <xdr:col>16</xdr:col>
      <xdr:colOff>569714</xdr:colOff>
      <xdr:row>35</xdr:row>
      <xdr:rowOff>9525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86400" y="3429001"/>
          <a:ext cx="4836914" cy="32480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13</xdr:col>
      <xdr:colOff>0</xdr:colOff>
      <xdr:row>26</xdr:row>
      <xdr:rowOff>19050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6705600" cy="45910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103434</xdr:rowOff>
    </xdr:from>
    <xdr:to>
      <xdr:col>4</xdr:col>
      <xdr:colOff>1247775</xdr:colOff>
      <xdr:row>34</xdr:row>
      <xdr:rowOff>133350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434"/>
          <a:ext cx="7172325" cy="111265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/>
          <cell r="C25"/>
        </row>
        <row r="26">
          <cell r="B26"/>
          <cell r="C26"/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topLeftCell="B1" workbookViewId="0">
      <selection activeCell="K16" sqref="K16"/>
    </sheetView>
  </sheetViews>
  <sheetFormatPr defaultColWidth="0" defaultRowHeight="15"/>
  <cols>
    <col min="1" max="1" width="1.28515625" style="381" hidden="1" customWidth="1"/>
    <col min="2" max="2" width="2.42578125" style="381" customWidth="1"/>
    <col min="3" max="3" width="2.28515625" style="381" customWidth="1"/>
    <col min="4" max="4" width="43.28515625" style="381" customWidth="1"/>
    <col min="5" max="5" width="9.140625" style="381" customWidth="1"/>
    <col min="6" max="6" width="12" style="381" customWidth="1"/>
    <col min="7" max="7" width="9.140625" style="381" customWidth="1"/>
    <col min="8" max="8" width="8.28515625" style="381" customWidth="1"/>
    <col min="9" max="9" width="4.7109375" style="381" customWidth="1"/>
    <col min="10" max="252" width="9.140625" style="381" customWidth="1"/>
    <col min="253" max="16384" width="0" style="381" hidden="1"/>
  </cols>
  <sheetData>
    <row r="2" spans="4:12" ht="15.75" customHeight="1">
      <c r="D2" s="432" t="s">
        <v>202</v>
      </c>
      <c r="E2" s="432"/>
      <c r="F2" s="432"/>
      <c r="G2" s="432"/>
      <c r="H2" s="380"/>
      <c r="I2" s="380"/>
      <c r="J2" s="380"/>
      <c r="K2" s="380"/>
      <c r="L2" s="380"/>
    </row>
    <row r="3" spans="4:12" ht="15.75" customHeight="1">
      <c r="D3" s="433" t="s">
        <v>263</v>
      </c>
      <c r="E3" s="433"/>
      <c r="F3" s="433"/>
      <c r="G3" s="433"/>
      <c r="H3" s="380"/>
      <c r="I3" s="380"/>
      <c r="J3" s="380"/>
      <c r="K3" s="380"/>
      <c r="L3" s="380"/>
    </row>
    <row r="4" spans="4:12" ht="15.75">
      <c r="D4" s="389"/>
      <c r="H4" s="380"/>
      <c r="I4" s="380"/>
      <c r="J4" s="380"/>
      <c r="K4" s="380"/>
      <c r="L4" s="380"/>
    </row>
    <row r="5" spans="4:12" ht="15.75">
      <c r="D5" s="382" t="s">
        <v>203</v>
      </c>
      <c r="E5" s="434" t="s">
        <v>204</v>
      </c>
      <c r="F5" s="435"/>
      <c r="G5" s="436"/>
      <c r="H5" s="380"/>
      <c r="I5" s="380"/>
      <c r="J5" s="380"/>
      <c r="K5" s="380"/>
      <c r="L5" s="380"/>
    </row>
    <row r="6" spans="4:12" ht="15" customHeight="1">
      <c r="D6" s="145" t="s">
        <v>205</v>
      </c>
      <c r="E6" s="437">
        <v>43637</v>
      </c>
      <c r="F6" s="438"/>
      <c r="G6" s="439"/>
      <c r="H6" s="380"/>
      <c r="I6" s="380"/>
      <c r="J6" s="380"/>
      <c r="K6" s="380"/>
      <c r="L6" s="380"/>
    </row>
    <row r="7" spans="4:12" ht="15" customHeight="1">
      <c r="D7" s="145" t="s">
        <v>206</v>
      </c>
      <c r="E7" s="437">
        <v>50942</v>
      </c>
      <c r="F7" s="438"/>
      <c r="G7" s="439"/>
      <c r="H7" s="380"/>
      <c r="I7" s="380"/>
      <c r="J7" s="380"/>
      <c r="K7" s="380"/>
      <c r="L7" s="380"/>
    </row>
    <row r="8" spans="4:12" ht="15" customHeight="1">
      <c r="D8" s="145" t="s">
        <v>207</v>
      </c>
      <c r="E8" s="420" t="s">
        <v>0</v>
      </c>
      <c r="F8" s="421"/>
      <c r="G8" s="422"/>
      <c r="H8" s="380"/>
      <c r="I8" s="380"/>
      <c r="J8" s="380"/>
      <c r="K8" s="380"/>
      <c r="L8" s="380"/>
    </row>
    <row r="9" spans="4:12" ht="15" customHeight="1">
      <c r="D9" s="145" t="s">
        <v>208</v>
      </c>
      <c r="E9" s="423">
        <v>1.5</v>
      </c>
      <c r="F9" s="424"/>
      <c r="G9" s="425"/>
      <c r="H9" s="380"/>
      <c r="I9" s="380"/>
      <c r="J9" s="380"/>
      <c r="K9" s="380"/>
      <c r="L9" s="380"/>
    </row>
    <row r="10" spans="4:12" ht="15.75">
      <c r="D10" s="383" t="s">
        <v>209</v>
      </c>
      <c r="E10" s="426" t="s">
        <v>264</v>
      </c>
      <c r="F10" s="426">
        <v>39209</v>
      </c>
      <c r="G10" s="426" t="s">
        <v>210</v>
      </c>
      <c r="H10" s="380"/>
      <c r="I10" s="380"/>
      <c r="J10" s="380"/>
      <c r="K10" s="380"/>
      <c r="L10" s="380"/>
    </row>
    <row r="11" spans="4:12" ht="15" customHeight="1">
      <c r="D11" s="146" t="s">
        <v>211</v>
      </c>
      <c r="E11" s="427">
        <v>43747</v>
      </c>
      <c r="F11" s="428">
        <v>39211</v>
      </c>
      <c r="G11" s="428"/>
      <c r="H11" s="380"/>
      <c r="I11" s="380"/>
      <c r="J11" s="380"/>
      <c r="K11" s="380"/>
      <c r="L11" s="380"/>
    </row>
    <row r="12" spans="4:12" ht="15" customHeight="1">
      <c r="D12" s="147" t="s">
        <v>212</v>
      </c>
      <c r="E12" s="429"/>
      <c r="F12" s="430"/>
      <c r="G12" s="431"/>
      <c r="H12" s="380"/>
      <c r="I12" s="380"/>
      <c r="J12" s="380"/>
      <c r="K12" s="380"/>
      <c r="L12" s="380"/>
    </row>
    <row r="13" spans="4:12" ht="15" customHeight="1">
      <c r="D13" s="148" t="s">
        <v>213</v>
      </c>
      <c r="E13" s="411">
        <v>95000000</v>
      </c>
      <c r="F13" s="412"/>
      <c r="G13" s="413"/>
      <c r="H13" s="380"/>
      <c r="I13" s="380"/>
      <c r="J13" s="380"/>
      <c r="K13" s="380"/>
      <c r="L13" s="380"/>
    </row>
    <row r="14" spans="4:12" ht="15" customHeight="1">
      <c r="D14" s="149" t="s">
        <v>214</v>
      </c>
      <c r="E14" s="414"/>
      <c r="F14" s="415"/>
      <c r="G14" s="416"/>
      <c r="H14" s="380"/>
      <c r="I14" s="380"/>
      <c r="J14" s="380"/>
      <c r="K14" s="380"/>
      <c r="L14" s="380"/>
    </row>
    <row r="15" spans="4:12" ht="15" customHeight="1">
      <c r="D15" s="150" t="s">
        <v>215</v>
      </c>
      <c r="E15" s="417">
        <v>132250000</v>
      </c>
      <c r="F15" s="418"/>
      <c r="G15" s="419"/>
      <c r="H15" s="380"/>
      <c r="I15" s="380"/>
      <c r="J15" s="380"/>
      <c r="K15" s="380"/>
      <c r="L15" s="380"/>
    </row>
    <row r="16" spans="4:12" ht="15" customHeight="1">
      <c r="D16" s="150" t="s">
        <v>216</v>
      </c>
      <c r="E16" s="417">
        <v>94070000</v>
      </c>
      <c r="F16" s="418"/>
      <c r="G16" s="419"/>
      <c r="H16" s="380"/>
      <c r="I16" s="380"/>
      <c r="J16" s="380"/>
      <c r="K16" s="380"/>
      <c r="L16" s="380"/>
    </row>
    <row r="17" spans="3:12" ht="15" customHeight="1">
      <c r="D17" s="150" t="s">
        <v>217</v>
      </c>
      <c r="E17" s="440">
        <f>+E15-E16</f>
        <v>38180000</v>
      </c>
      <c r="F17" s="441"/>
      <c r="G17" s="442"/>
      <c r="H17" s="380"/>
      <c r="I17" s="380"/>
      <c r="J17" s="380"/>
      <c r="K17" s="380"/>
      <c r="L17" s="380"/>
    </row>
    <row r="18" spans="3:12" ht="15" customHeight="1">
      <c r="D18" s="151" t="s">
        <v>218</v>
      </c>
      <c r="E18" s="154"/>
      <c r="F18" s="152"/>
      <c r="G18" s="153"/>
      <c r="H18" s="380"/>
      <c r="I18" s="380"/>
      <c r="J18" s="380"/>
      <c r="K18" s="380"/>
      <c r="L18" s="380"/>
    </row>
    <row r="19" spans="3:12" ht="15" customHeight="1">
      <c r="D19" s="155" t="s">
        <v>219</v>
      </c>
      <c r="E19" s="417">
        <v>69180000</v>
      </c>
      <c r="F19" s="418"/>
      <c r="G19" s="419"/>
      <c r="H19" s="380"/>
      <c r="I19" s="380"/>
      <c r="J19" s="380"/>
      <c r="K19" s="380"/>
      <c r="L19" s="380"/>
    </row>
    <row r="20" spans="3:12" ht="15" customHeight="1">
      <c r="D20" s="155" t="s">
        <v>220</v>
      </c>
      <c r="E20" s="417">
        <v>31000000</v>
      </c>
      <c r="F20" s="418"/>
      <c r="G20" s="419"/>
      <c r="H20" s="380"/>
      <c r="I20" s="380"/>
      <c r="J20" s="380"/>
      <c r="K20" s="380"/>
      <c r="L20" s="380"/>
    </row>
    <row r="21" spans="3:12" ht="15" customHeight="1">
      <c r="D21" s="156" t="s">
        <v>221</v>
      </c>
      <c r="E21" s="417">
        <f>+E19-E20</f>
        <v>38180000</v>
      </c>
      <c r="F21" s="418"/>
      <c r="G21" s="419"/>
      <c r="H21" s="380"/>
      <c r="I21" s="380"/>
      <c r="J21" s="380"/>
      <c r="K21" s="380"/>
      <c r="L21" s="380"/>
    </row>
    <row r="22" spans="3:12" ht="15.75">
      <c r="D22" s="384" t="s">
        <v>222</v>
      </c>
      <c r="E22" s="396"/>
      <c r="F22" s="397"/>
      <c r="G22" s="398"/>
      <c r="H22" s="380"/>
      <c r="I22" s="380"/>
      <c r="J22" s="380"/>
      <c r="K22" s="380"/>
      <c r="L22" s="380"/>
    </row>
    <row r="23" spans="3:12" ht="15.75">
      <c r="D23" s="384" t="s">
        <v>223</v>
      </c>
      <c r="E23" s="399"/>
      <c r="F23" s="400"/>
      <c r="G23" s="401"/>
      <c r="H23" s="380"/>
      <c r="I23" s="380"/>
      <c r="J23" s="380"/>
      <c r="K23" s="380"/>
      <c r="L23" s="380"/>
    </row>
    <row r="24" spans="3:12" ht="15.75">
      <c r="D24" s="384" t="s">
        <v>224</v>
      </c>
      <c r="E24" s="402" t="s">
        <v>225</v>
      </c>
      <c r="F24" s="403"/>
      <c r="G24" s="404" t="s">
        <v>226</v>
      </c>
      <c r="H24" s="380"/>
      <c r="I24" s="380"/>
      <c r="J24" s="380"/>
      <c r="K24" s="380"/>
      <c r="L24" s="380"/>
    </row>
    <row r="25" spans="3:12" ht="15" customHeight="1">
      <c r="D25" s="151" t="s">
        <v>227</v>
      </c>
      <c r="E25" s="159">
        <v>101.5</v>
      </c>
      <c r="F25" s="157"/>
      <c r="G25" s="158">
        <v>1.42</v>
      </c>
      <c r="H25" s="380"/>
      <c r="I25" s="380"/>
      <c r="J25" s="380"/>
      <c r="K25" s="380"/>
      <c r="L25" s="380"/>
    </row>
    <row r="26" spans="3:12" ht="15" customHeight="1">
      <c r="D26" s="148" t="s">
        <v>228</v>
      </c>
      <c r="E26" s="159">
        <v>104.35</v>
      </c>
      <c r="F26" s="157"/>
      <c r="G26" s="158">
        <v>1.25</v>
      </c>
      <c r="H26" s="380"/>
      <c r="I26" s="380"/>
      <c r="J26" s="380"/>
      <c r="K26" s="380"/>
      <c r="L26" s="380"/>
    </row>
    <row r="27" spans="3:12" ht="15" customHeight="1">
      <c r="D27" s="156" t="s">
        <v>229</v>
      </c>
      <c r="E27" s="162">
        <v>102.21</v>
      </c>
      <c r="F27" s="160"/>
      <c r="G27" s="161">
        <v>1.38</v>
      </c>
      <c r="H27" s="380"/>
      <c r="I27" s="380"/>
      <c r="J27" s="380"/>
      <c r="K27" s="380"/>
      <c r="L27" s="380"/>
    </row>
    <row r="28" spans="3:12" ht="15.75">
      <c r="C28" s="380"/>
      <c r="D28" s="380"/>
      <c r="E28" s="380"/>
      <c r="F28" s="380"/>
      <c r="G28" s="380"/>
      <c r="H28" s="380"/>
      <c r="I28" s="380"/>
    </row>
    <row r="29" spans="3:12" ht="15.75">
      <c r="C29" s="380"/>
      <c r="D29" s="380"/>
      <c r="E29" s="380"/>
      <c r="F29" s="380"/>
      <c r="G29" s="380"/>
      <c r="H29" s="380"/>
      <c r="I29" s="380"/>
    </row>
  </sheetData>
  <mergeCells count="18">
    <mergeCell ref="E16:G16"/>
    <mergeCell ref="E17:G17"/>
    <mergeCell ref="E19:G19"/>
    <mergeCell ref="E20:G20"/>
    <mergeCell ref="E21:G21"/>
    <mergeCell ref="D2:G2"/>
    <mergeCell ref="D3:G3"/>
    <mergeCell ref="E5:G5"/>
    <mergeCell ref="E6:G6"/>
    <mergeCell ref="E7:G7"/>
    <mergeCell ref="E13:G13"/>
    <mergeCell ref="E14:G14"/>
    <mergeCell ref="E15:G15"/>
    <mergeCell ref="E8:G8"/>
    <mergeCell ref="E9:G9"/>
    <mergeCell ref="E10:G10"/>
    <mergeCell ref="E11:G11"/>
    <mergeCell ref="E12:G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E27" sqref="E27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6" width="9.140625" style="1"/>
    <col min="7" max="7" width="11" style="1" bestFit="1" customWidth="1"/>
    <col min="8" max="16384" width="9.140625" style="1"/>
  </cols>
  <sheetData>
    <row r="1" spans="1:5">
      <c r="A1" s="380"/>
      <c r="B1" s="380"/>
      <c r="C1" s="380"/>
      <c r="D1" s="380"/>
      <c r="E1" s="380"/>
    </row>
    <row r="2" spans="1:5">
      <c r="A2" s="443" t="s">
        <v>2</v>
      </c>
      <c r="B2" s="443"/>
      <c r="C2" s="443"/>
      <c r="D2" s="443"/>
      <c r="E2" s="443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444" t="s">
        <v>5</v>
      </c>
      <c r="C4" s="445"/>
      <c r="D4" s="6" t="s">
        <v>5</v>
      </c>
      <c r="E4" s="7"/>
    </row>
    <row r="5" spans="1:5">
      <c r="A5" s="8" t="s">
        <v>6</v>
      </c>
      <c r="B5" s="446" t="s">
        <v>7</v>
      </c>
      <c r="C5" s="447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385">
        <v>2009</v>
      </c>
      <c r="B8" s="391">
        <v>2705332.5867699999</v>
      </c>
      <c r="C8" s="391">
        <v>667.43677000000002</v>
      </c>
      <c r="D8" s="391">
        <v>304126.69576999999</v>
      </c>
      <c r="E8" s="392">
        <v>3009459.28254</v>
      </c>
    </row>
    <row r="9" spans="1:5">
      <c r="A9" s="385">
        <v>2010</v>
      </c>
      <c r="B9" s="391">
        <v>3652449.7228999999</v>
      </c>
      <c r="C9" s="391">
        <v>0</v>
      </c>
      <c r="D9" s="391">
        <v>281708.0993</v>
      </c>
      <c r="E9" s="392">
        <v>3934157.8221999998</v>
      </c>
    </row>
    <row r="10" spans="1:5">
      <c r="A10" s="385">
        <v>2011</v>
      </c>
      <c r="B10" s="391">
        <v>4220461.1259000003</v>
      </c>
      <c r="C10" s="391">
        <v>0</v>
      </c>
      <c r="D10" s="391">
        <v>252515.42373000001</v>
      </c>
      <c r="E10" s="392">
        <v>4472976.5496300003</v>
      </c>
    </row>
    <row r="11" spans="1:5">
      <c r="A11" s="385">
        <v>2012</v>
      </c>
      <c r="B11" s="386">
        <v>4763355</v>
      </c>
      <c r="C11" s="391">
        <v>0</v>
      </c>
      <c r="D11" s="386">
        <v>217621</v>
      </c>
      <c r="E11" s="392">
        <v>4980976</v>
      </c>
    </row>
    <row r="12" spans="1:5">
      <c r="A12" s="385">
        <v>2013</v>
      </c>
      <c r="B12" s="386">
        <v>6108194.8644500002</v>
      </c>
      <c r="C12" s="391">
        <v>0</v>
      </c>
      <c r="D12" s="386">
        <v>181454.44320000001</v>
      </c>
      <c r="E12" s="392">
        <v>6289649.3076499999</v>
      </c>
    </row>
    <row r="13" spans="1:5">
      <c r="A13" s="385">
        <v>2014</v>
      </c>
      <c r="B13" s="386">
        <v>8091944.2034499999</v>
      </c>
      <c r="C13" s="391">
        <v>0</v>
      </c>
      <c r="D13" s="386">
        <v>159809.74699000001</v>
      </c>
      <c r="E13" s="392">
        <v>8251753.9504399998</v>
      </c>
    </row>
    <row r="14" spans="1:5">
      <c r="A14" s="385">
        <v>2015</v>
      </c>
      <c r="B14" s="386">
        <v>7148729.2904500002</v>
      </c>
      <c r="C14" s="391">
        <v>0</v>
      </c>
      <c r="D14" s="386">
        <v>134553.61549</v>
      </c>
      <c r="E14" s="392">
        <v>7283282.90594</v>
      </c>
    </row>
    <row r="15" spans="1:5">
      <c r="A15" s="385">
        <v>2016</v>
      </c>
      <c r="B15" s="386">
        <v>6621983.3611500002</v>
      </c>
      <c r="C15" s="391">
        <v>0</v>
      </c>
      <c r="D15" s="386">
        <v>102581.96979</v>
      </c>
      <c r="E15" s="392">
        <v>6724565.3309400007</v>
      </c>
    </row>
    <row r="16" spans="1:5">
      <c r="A16" s="385">
        <v>2017</v>
      </c>
      <c r="B16" s="386">
        <v>6647731.0531500001</v>
      </c>
      <c r="C16" s="391">
        <v>0</v>
      </c>
      <c r="D16" s="386">
        <v>63907.634899999997</v>
      </c>
      <c r="E16" s="392">
        <v>6711639</v>
      </c>
    </row>
    <row r="17" spans="1:7">
      <c r="A17" s="387" t="s">
        <v>265</v>
      </c>
      <c r="B17" s="386">
        <v>5421665</v>
      </c>
      <c r="C17" s="391">
        <v>0</v>
      </c>
      <c r="D17" s="386">
        <v>32444.701440000001</v>
      </c>
      <c r="E17" s="392">
        <v>5454110.3335899999</v>
      </c>
    </row>
    <row r="18" spans="1:7">
      <c r="A18" s="14" t="s">
        <v>266</v>
      </c>
      <c r="B18" s="15">
        <v>5479467</v>
      </c>
      <c r="C18" s="390">
        <v>0</v>
      </c>
      <c r="D18" s="15">
        <v>0</v>
      </c>
      <c r="E18" s="16">
        <v>5479467</v>
      </c>
      <c r="G18" s="138"/>
    </row>
    <row r="19" spans="1:7" ht="33" customHeight="1">
      <c r="A19" s="448" t="s">
        <v>258</v>
      </c>
      <c r="B19" s="449"/>
      <c r="C19" s="449"/>
      <c r="D19" s="449"/>
      <c r="E19" s="449"/>
    </row>
    <row r="20" spans="1:7">
      <c r="A20" s="380"/>
      <c r="B20" s="380"/>
      <c r="C20" s="380"/>
      <c r="D20" s="380"/>
      <c r="E20" s="380"/>
    </row>
    <row r="21" spans="1:7">
      <c r="A21" s="380"/>
      <c r="B21" s="380"/>
      <c r="C21" s="380"/>
      <c r="D21" s="380"/>
      <c r="E21" s="380"/>
    </row>
    <row r="23" spans="1:7">
      <c r="C23" s="138"/>
      <c r="E23" s="141"/>
    </row>
  </sheetData>
  <mergeCells count="4">
    <mergeCell ref="A2:E2"/>
    <mergeCell ref="B4:C4"/>
    <mergeCell ref="B5:C5"/>
    <mergeCell ref="A19:E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H12" sqref="H12"/>
    </sheetView>
  </sheetViews>
  <sheetFormatPr defaultRowHeight="15"/>
  <cols>
    <col min="1" max="1" width="18.42578125" style="380" customWidth="1"/>
    <col min="2" max="2" width="12.28515625" style="380" customWidth="1"/>
    <col min="3" max="3" width="15.28515625" style="380" customWidth="1"/>
    <col min="4" max="4" width="21.42578125" style="380" customWidth="1"/>
    <col min="5" max="5" width="18.42578125" style="380" customWidth="1"/>
    <col min="6" max="6" width="14.28515625" style="380" customWidth="1"/>
    <col min="7" max="16384" width="9.140625" style="380"/>
  </cols>
  <sheetData>
    <row r="2" spans="1:6" ht="41.25" customHeight="1">
      <c r="A2" s="452" t="s">
        <v>267</v>
      </c>
      <c r="B2" s="452"/>
      <c r="C2" s="452"/>
      <c r="D2" s="452"/>
      <c r="E2" s="452"/>
      <c r="F2" s="452"/>
    </row>
    <row r="3" spans="1:6" ht="36">
      <c r="A3" s="388" t="s">
        <v>13</v>
      </c>
      <c r="B3" s="388" t="s">
        <v>14</v>
      </c>
      <c r="C3" s="388" t="s">
        <v>15</v>
      </c>
      <c r="D3" s="388" t="s">
        <v>16</v>
      </c>
      <c r="E3" s="388" t="s">
        <v>17</v>
      </c>
      <c r="F3" s="388" t="s">
        <v>18</v>
      </c>
    </row>
    <row r="4" spans="1:6">
      <c r="A4" s="405" t="s">
        <v>22</v>
      </c>
      <c r="B4" s="405" t="s">
        <v>19</v>
      </c>
      <c r="C4" s="405" t="s">
        <v>23</v>
      </c>
      <c r="D4" s="406" t="s">
        <v>172</v>
      </c>
      <c r="E4" s="405" t="s">
        <v>173</v>
      </c>
      <c r="F4" s="405" t="s">
        <v>23</v>
      </c>
    </row>
    <row r="5" spans="1:6">
      <c r="A5" s="453" t="s">
        <v>20</v>
      </c>
      <c r="B5" s="454"/>
      <c r="C5" s="455"/>
      <c r="D5" s="406" t="s">
        <v>174</v>
      </c>
      <c r="E5" s="405" t="s">
        <v>21</v>
      </c>
      <c r="F5" s="405" t="s">
        <v>21</v>
      </c>
    </row>
    <row r="6" spans="1:6" ht="17.25" customHeight="1">
      <c r="A6" s="405" t="s">
        <v>24</v>
      </c>
      <c r="B6" s="405" t="s">
        <v>0</v>
      </c>
      <c r="C6" s="405" t="s">
        <v>25</v>
      </c>
      <c r="D6" s="406" t="s">
        <v>175</v>
      </c>
      <c r="E6" s="405" t="s">
        <v>176</v>
      </c>
      <c r="F6" s="405" t="s">
        <v>25</v>
      </c>
    </row>
    <row r="7" spans="1:6">
      <c r="A7" s="405" t="s">
        <v>26</v>
      </c>
      <c r="B7" s="405" t="s">
        <v>0</v>
      </c>
      <c r="C7" s="405" t="s">
        <v>27</v>
      </c>
      <c r="D7" s="406" t="s">
        <v>177</v>
      </c>
      <c r="E7" s="405" t="s">
        <v>178</v>
      </c>
      <c r="F7" s="405" t="s">
        <v>246</v>
      </c>
    </row>
    <row r="8" spans="1:6">
      <c r="A8" s="405" t="s">
        <v>28</v>
      </c>
      <c r="B8" s="405" t="s">
        <v>19</v>
      </c>
      <c r="C8" s="405" t="s">
        <v>29</v>
      </c>
      <c r="D8" s="406" t="s">
        <v>179</v>
      </c>
      <c r="E8" s="405" t="s">
        <v>180</v>
      </c>
      <c r="F8" s="405" t="s">
        <v>247</v>
      </c>
    </row>
    <row r="9" spans="1:6">
      <c r="A9" s="453" t="s">
        <v>20</v>
      </c>
      <c r="B9" s="454"/>
      <c r="C9" s="455"/>
      <c r="D9" s="406" t="s">
        <v>181</v>
      </c>
      <c r="E9" s="405" t="s">
        <v>21</v>
      </c>
      <c r="F9" s="405" t="s">
        <v>21</v>
      </c>
    </row>
    <row r="10" spans="1:6">
      <c r="A10" s="405" t="s">
        <v>30</v>
      </c>
      <c r="B10" s="405" t="s">
        <v>0</v>
      </c>
      <c r="C10" s="405" t="s">
        <v>31</v>
      </c>
      <c r="D10" s="406" t="s">
        <v>171</v>
      </c>
      <c r="E10" s="405" t="s">
        <v>182</v>
      </c>
      <c r="F10" s="405" t="s">
        <v>248</v>
      </c>
    </row>
    <row r="11" spans="1:6">
      <c r="A11" s="405" t="s">
        <v>32</v>
      </c>
      <c r="B11" s="405" t="s">
        <v>0</v>
      </c>
      <c r="C11" s="405" t="s">
        <v>33</v>
      </c>
      <c r="D11" s="406" t="s">
        <v>183</v>
      </c>
      <c r="E11" s="405" t="s">
        <v>178</v>
      </c>
      <c r="F11" s="405" t="s">
        <v>249</v>
      </c>
    </row>
    <row r="12" spans="1:6">
      <c r="A12" s="405" t="s">
        <v>34</v>
      </c>
      <c r="B12" s="405" t="s">
        <v>0</v>
      </c>
      <c r="C12" s="405" t="s">
        <v>35</v>
      </c>
      <c r="D12" s="406" t="s">
        <v>184</v>
      </c>
      <c r="E12" s="405" t="s">
        <v>178</v>
      </c>
      <c r="F12" s="405" t="s">
        <v>250</v>
      </c>
    </row>
    <row r="13" spans="1:6">
      <c r="A13" s="405" t="s">
        <v>36</v>
      </c>
      <c r="B13" s="405" t="s">
        <v>0</v>
      </c>
      <c r="C13" s="405" t="s">
        <v>37</v>
      </c>
      <c r="D13" s="406" t="s">
        <v>185</v>
      </c>
      <c r="E13" s="405" t="s">
        <v>186</v>
      </c>
      <c r="F13" s="405" t="s">
        <v>251</v>
      </c>
    </row>
    <row r="14" spans="1:6">
      <c r="A14" s="405" t="s">
        <v>38</v>
      </c>
      <c r="B14" s="405" t="s">
        <v>0</v>
      </c>
      <c r="C14" s="405" t="s">
        <v>39</v>
      </c>
      <c r="D14" s="406" t="s">
        <v>187</v>
      </c>
      <c r="E14" s="405" t="s">
        <v>186</v>
      </c>
      <c r="F14" s="405" t="s">
        <v>252</v>
      </c>
    </row>
    <row r="15" spans="1:6">
      <c r="A15" s="405" t="s">
        <v>169</v>
      </c>
      <c r="B15" s="405" t="s">
        <v>0</v>
      </c>
      <c r="C15" s="405" t="s">
        <v>170</v>
      </c>
      <c r="D15" s="406" t="s">
        <v>188</v>
      </c>
      <c r="E15" s="405" t="s">
        <v>189</v>
      </c>
      <c r="F15" s="405" t="s">
        <v>253</v>
      </c>
    </row>
    <row r="16" spans="1:6">
      <c r="A16" s="405" t="s">
        <v>40</v>
      </c>
      <c r="B16" s="405" t="s">
        <v>0</v>
      </c>
      <c r="C16" s="405" t="s">
        <v>41</v>
      </c>
      <c r="D16" s="406" t="s">
        <v>190</v>
      </c>
      <c r="E16" s="405" t="s">
        <v>191</v>
      </c>
      <c r="F16" s="405" t="s">
        <v>268</v>
      </c>
    </row>
    <row r="17" spans="1:6">
      <c r="A17" s="405" t="s">
        <v>42</v>
      </c>
      <c r="B17" s="405" t="s">
        <v>0</v>
      </c>
      <c r="C17" s="405" t="s">
        <v>43</v>
      </c>
      <c r="D17" s="406" t="s">
        <v>192</v>
      </c>
      <c r="E17" s="405" t="s">
        <v>193</v>
      </c>
      <c r="F17" s="405" t="s">
        <v>254</v>
      </c>
    </row>
    <row r="18" spans="1:6">
      <c r="A18" s="405" t="s">
        <v>44</v>
      </c>
      <c r="B18" s="405" t="s">
        <v>19</v>
      </c>
      <c r="C18" s="405" t="s">
        <v>45</v>
      </c>
      <c r="D18" s="406" t="s">
        <v>194</v>
      </c>
      <c r="E18" s="405" t="s">
        <v>195</v>
      </c>
      <c r="F18" s="405" t="s">
        <v>255</v>
      </c>
    </row>
    <row r="19" spans="1:6">
      <c r="A19" s="453" t="s">
        <v>20</v>
      </c>
      <c r="B19" s="454"/>
      <c r="C19" s="455"/>
      <c r="D19" s="406" t="s">
        <v>196</v>
      </c>
      <c r="E19" s="405" t="s">
        <v>21</v>
      </c>
      <c r="F19" s="405" t="s">
        <v>21</v>
      </c>
    </row>
    <row r="20" spans="1:6">
      <c r="A20" s="405" t="s">
        <v>46</v>
      </c>
      <c r="B20" s="405" t="s">
        <v>0</v>
      </c>
      <c r="C20" s="405" t="s">
        <v>47</v>
      </c>
      <c r="D20" s="406" t="s">
        <v>197</v>
      </c>
      <c r="E20" s="405" t="s">
        <v>198</v>
      </c>
      <c r="F20" s="405" t="s">
        <v>256</v>
      </c>
    </row>
    <row r="21" spans="1:6">
      <c r="A21" s="405" t="s">
        <v>48</v>
      </c>
      <c r="B21" s="405" t="s">
        <v>0</v>
      </c>
      <c r="C21" s="405" t="s">
        <v>49</v>
      </c>
      <c r="D21" s="406" t="s">
        <v>199</v>
      </c>
      <c r="E21" s="405" t="s">
        <v>200</v>
      </c>
      <c r="F21" s="405" t="s">
        <v>257</v>
      </c>
    </row>
    <row r="22" spans="1:6">
      <c r="A22" s="405" t="s">
        <v>230</v>
      </c>
      <c r="B22" s="405" t="s">
        <v>0</v>
      </c>
      <c r="C22" s="405" t="s">
        <v>231</v>
      </c>
      <c r="D22" s="406" t="s">
        <v>175</v>
      </c>
      <c r="E22" s="405" t="s">
        <v>232</v>
      </c>
      <c r="F22" s="405" t="s">
        <v>269</v>
      </c>
    </row>
    <row r="23" spans="1:6">
      <c r="A23" s="405" t="s">
        <v>233</v>
      </c>
      <c r="B23" s="405" t="s">
        <v>0</v>
      </c>
      <c r="C23" s="405" t="s">
        <v>234</v>
      </c>
      <c r="D23" s="406" t="s">
        <v>270</v>
      </c>
      <c r="E23" s="405" t="s">
        <v>235</v>
      </c>
      <c r="F23" s="405" t="s">
        <v>269</v>
      </c>
    </row>
    <row r="24" spans="1:6">
      <c r="A24" s="456" t="s">
        <v>50</v>
      </c>
      <c r="B24" s="457"/>
      <c r="C24" s="458"/>
      <c r="D24" s="407" t="s">
        <v>271</v>
      </c>
      <c r="E24" s="408" t="s">
        <v>21</v>
      </c>
      <c r="F24" s="408" t="s">
        <v>21</v>
      </c>
    </row>
    <row r="25" spans="1:6" ht="37.5" customHeight="1">
      <c r="A25" s="450" t="s">
        <v>272</v>
      </c>
      <c r="B25" s="451"/>
      <c r="C25" s="451"/>
      <c r="D25" s="451"/>
      <c r="E25" s="451"/>
      <c r="F25" s="451"/>
    </row>
    <row r="28" spans="1:6" ht="41.25" customHeight="1"/>
  </sheetData>
  <mergeCells count="6">
    <mergeCell ref="A25:F25"/>
    <mergeCell ref="A2:F2"/>
    <mergeCell ref="A5:C5"/>
    <mergeCell ref="A9:C9"/>
    <mergeCell ref="A19:C19"/>
    <mergeCell ref="A24:C24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:E2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I11" sqref="I11"/>
    </sheetView>
  </sheetViews>
  <sheetFormatPr defaultColWidth="9.140625" defaultRowHeight="15"/>
  <cols>
    <col min="1" max="1" width="36" style="380" customWidth="1"/>
    <col min="2" max="2" width="7.5703125" style="380" customWidth="1"/>
    <col min="3" max="3" width="10.42578125" style="380" customWidth="1"/>
    <col min="4" max="4" width="12.42578125" style="380" customWidth="1"/>
    <col min="5" max="5" width="20.85546875" style="380" customWidth="1"/>
    <col min="6" max="6" width="8.42578125" style="380" customWidth="1"/>
    <col min="7" max="7" width="14.85546875" style="380" customWidth="1"/>
    <col min="8" max="8" width="23.85546875" style="380" bestFit="1" customWidth="1"/>
    <col min="9" max="9" width="29.7109375" style="380" bestFit="1" customWidth="1"/>
    <col min="10" max="16384" width="9.140625" style="380"/>
  </cols>
  <sheetData>
    <row r="1" spans="1:7" ht="45.75" customHeight="1">
      <c r="A1" s="459" t="s">
        <v>259</v>
      </c>
      <c r="B1" s="459"/>
      <c r="C1" s="459"/>
      <c r="D1" s="459"/>
      <c r="E1" s="459"/>
      <c r="F1" s="459"/>
      <c r="G1" s="459"/>
    </row>
    <row r="2" spans="1:7">
      <c r="A2" s="459" t="s">
        <v>275</v>
      </c>
      <c r="B2" s="459"/>
      <c r="C2" s="459"/>
      <c r="D2" s="459"/>
      <c r="E2" s="459"/>
      <c r="F2" s="459"/>
      <c r="G2" s="459"/>
    </row>
    <row r="3" spans="1:7">
      <c r="A3" s="410"/>
      <c r="B3" s="410"/>
      <c r="C3" s="410"/>
      <c r="D3" s="410"/>
      <c r="E3" s="410"/>
      <c r="F3" s="410"/>
      <c r="G3" s="410"/>
    </row>
    <row r="4" spans="1:7" ht="15" customHeight="1">
      <c r="A4" s="460" t="s">
        <v>13</v>
      </c>
      <c r="B4" s="17" t="s">
        <v>51</v>
      </c>
      <c r="C4" s="17" t="s">
        <v>52</v>
      </c>
      <c r="D4" s="17" t="s">
        <v>53</v>
      </c>
      <c r="E4" s="17" t="s">
        <v>54</v>
      </c>
      <c r="F4" s="17" t="s">
        <v>55</v>
      </c>
      <c r="G4" s="17" t="s">
        <v>56</v>
      </c>
    </row>
    <row r="5" spans="1:7" ht="15" customHeight="1">
      <c r="A5" s="461"/>
      <c r="B5" s="18" t="s">
        <v>57</v>
      </c>
      <c r="C5" s="18" t="s">
        <v>58</v>
      </c>
      <c r="D5" s="18" t="s">
        <v>59</v>
      </c>
      <c r="E5" s="18" t="s">
        <v>60</v>
      </c>
      <c r="F5" s="18" t="s">
        <v>61</v>
      </c>
      <c r="G5" s="18" t="s">
        <v>62</v>
      </c>
    </row>
    <row r="6" spans="1:7" ht="15" customHeight="1">
      <c r="A6" s="19" t="s">
        <v>63</v>
      </c>
      <c r="B6" s="20" t="s">
        <v>19</v>
      </c>
      <c r="C6" s="21">
        <v>41823</v>
      </c>
      <c r="D6" s="21">
        <v>45538</v>
      </c>
      <c r="E6" s="22">
        <v>1493000000</v>
      </c>
      <c r="F6" s="139">
        <v>2.95</v>
      </c>
      <c r="G6" s="21">
        <v>44077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40"/>
      <c r="G7" s="25"/>
    </row>
    <row r="8" spans="1:7" ht="15" customHeight="1">
      <c r="A8" s="19" t="s">
        <v>64</v>
      </c>
      <c r="B8" s="20" t="s">
        <v>19</v>
      </c>
      <c r="C8" s="21">
        <v>42089</v>
      </c>
      <c r="D8" s="21">
        <v>44646</v>
      </c>
      <c r="E8" s="22">
        <v>1250000000</v>
      </c>
      <c r="F8" s="139">
        <v>2</v>
      </c>
      <c r="G8" s="21">
        <v>43916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40"/>
      <c r="G9" s="25"/>
    </row>
    <row r="10" spans="1:7">
      <c r="A10" s="19" t="s">
        <v>65</v>
      </c>
      <c r="B10" s="20" t="s">
        <v>19</v>
      </c>
      <c r="C10" s="21">
        <v>42089</v>
      </c>
      <c r="D10" s="21">
        <v>46472</v>
      </c>
      <c r="E10" s="22">
        <v>1000000000</v>
      </c>
      <c r="F10" s="139">
        <v>2.625</v>
      </c>
      <c r="G10" s="21">
        <v>43916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40"/>
      <c r="G11" s="25"/>
    </row>
    <row r="12" spans="1:7">
      <c r="A12" s="19" t="s">
        <v>66</v>
      </c>
      <c r="B12" s="20" t="s">
        <v>19</v>
      </c>
      <c r="C12" s="21">
        <v>42089</v>
      </c>
      <c r="D12" s="21">
        <v>49394</v>
      </c>
      <c r="E12" s="22">
        <v>900000000</v>
      </c>
      <c r="F12" s="139">
        <v>3.125</v>
      </c>
      <c r="G12" s="21">
        <v>43916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40"/>
      <c r="G13" s="25"/>
    </row>
    <row r="14" spans="1:7">
      <c r="A14" s="19" t="s">
        <v>67</v>
      </c>
      <c r="B14" s="20" t="s">
        <v>19</v>
      </c>
      <c r="C14" s="21">
        <v>42450</v>
      </c>
      <c r="D14" s="21">
        <v>45006</v>
      </c>
      <c r="E14" s="22">
        <v>1144000000</v>
      </c>
      <c r="F14" s="139">
        <v>1.875</v>
      </c>
      <c r="G14" s="21">
        <v>43911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40"/>
      <c r="G15" s="25"/>
    </row>
    <row r="16" spans="1:7">
      <c r="A16" s="19" t="s">
        <v>68</v>
      </c>
      <c r="B16" s="20" t="s">
        <v>19</v>
      </c>
      <c r="C16" s="21">
        <v>42450</v>
      </c>
      <c r="D16" s="21">
        <v>46833</v>
      </c>
      <c r="E16" s="22">
        <v>850000000</v>
      </c>
      <c r="F16" s="139">
        <v>3</v>
      </c>
      <c r="G16" s="21">
        <v>43911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21"/>
      <c r="G17" s="25"/>
    </row>
    <row r="18" spans="1:7" ht="23.25" customHeight="1">
      <c r="A18" s="27" t="s">
        <v>69</v>
      </c>
      <c r="B18" s="27"/>
      <c r="C18" s="27"/>
      <c r="D18" s="27"/>
      <c r="E18" s="28">
        <f>E7+E9+E11+E13+E15+E17</f>
        <v>12980843710</v>
      </c>
      <c r="F18" s="27"/>
      <c r="G18" s="27"/>
    </row>
    <row r="19" spans="1:7" ht="25.5" customHeight="1">
      <c r="A19" s="462" t="s">
        <v>201</v>
      </c>
      <c r="B19" s="463"/>
      <c r="C19" s="463"/>
      <c r="D19" s="463"/>
      <c r="E19" s="463"/>
      <c r="F19" s="463"/>
      <c r="G19" s="463"/>
    </row>
  </sheetData>
  <mergeCells count="4">
    <mergeCell ref="A1:G1"/>
    <mergeCell ref="A2:G2"/>
    <mergeCell ref="A4:A5"/>
    <mergeCell ref="A19:G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201"/>
  <sheetViews>
    <sheetView workbookViewId="0">
      <selection activeCell="D152" sqref="D152"/>
    </sheetView>
  </sheetViews>
  <sheetFormatPr defaultColWidth="12.5703125" defaultRowHeight="12.75"/>
  <cols>
    <col min="1" max="1" width="26" style="375" customWidth="1"/>
    <col min="2" max="2" width="9.85546875" style="376" customWidth="1"/>
    <col min="3" max="3" width="10.28515625" style="376" customWidth="1"/>
    <col min="4" max="4" width="5.42578125" style="376" customWidth="1"/>
    <col min="5" max="5" width="15.140625" style="376" customWidth="1"/>
    <col min="6" max="6" width="16.42578125" style="377" customWidth="1"/>
    <col min="7" max="8" width="15.140625" style="374" customWidth="1"/>
    <col min="9" max="9" width="13.5703125" style="374" customWidth="1"/>
    <col min="10" max="10" width="14.28515625" style="378" customWidth="1"/>
    <col min="11" max="11" width="11.28515625" style="374" customWidth="1"/>
    <col min="12" max="12" width="9.28515625" style="374" customWidth="1"/>
    <col min="13" max="13" width="9.7109375" style="374" customWidth="1"/>
    <col min="14" max="14" width="9.28515625" style="374" customWidth="1"/>
    <col min="15" max="15" width="6.85546875" style="51" customWidth="1"/>
    <col min="16" max="16" width="12.5703125" style="374" customWidth="1"/>
    <col min="17" max="17" width="11" style="374" customWidth="1"/>
    <col min="18" max="18" width="9.140625" style="374" customWidth="1"/>
    <col min="19" max="19" width="8" style="374" customWidth="1"/>
    <col min="20" max="20" width="8.5703125" style="374" customWidth="1"/>
    <col min="21" max="256" width="12.5703125" style="374"/>
    <col min="257" max="257" width="26" style="374" customWidth="1"/>
    <col min="258" max="258" width="9.85546875" style="374" customWidth="1"/>
    <col min="259" max="259" width="10.28515625" style="374" customWidth="1"/>
    <col min="260" max="260" width="5.42578125" style="374" customWidth="1"/>
    <col min="261" max="261" width="15.140625" style="374" customWidth="1"/>
    <col min="262" max="262" width="16.42578125" style="374" customWidth="1"/>
    <col min="263" max="264" width="15.140625" style="374" customWidth="1"/>
    <col min="265" max="265" width="13.5703125" style="374" customWidth="1"/>
    <col min="266" max="266" width="14.28515625" style="374" customWidth="1"/>
    <col min="267" max="267" width="11.28515625" style="374" customWidth="1"/>
    <col min="268" max="268" width="9.28515625" style="374" customWidth="1"/>
    <col min="269" max="269" width="9.7109375" style="374" customWidth="1"/>
    <col min="270" max="270" width="9.28515625" style="374" customWidth="1"/>
    <col min="271" max="271" width="6.85546875" style="374" customWidth="1"/>
    <col min="272" max="272" width="12.5703125" style="374" customWidth="1"/>
    <col min="273" max="273" width="11" style="374" customWidth="1"/>
    <col min="274" max="274" width="9.140625" style="374" customWidth="1"/>
    <col min="275" max="275" width="8" style="374" customWidth="1"/>
    <col min="276" max="276" width="8.5703125" style="374" customWidth="1"/>
    <col min="277" max="512" width="12.5703125" style="374"/>
    <col min="513" max="513" width="26" style="374" customWidth="1"/>
    <col min="514" max="514" width="9.85546875" style="374" customWidth="1"/>
    <col min="515" max="515" width="10.28515625" style="374" customWidth="1"/>
    <col min="516" max="516" width="5.42578125" style="374" customWidth="1"/>
    <col min="517" max="517" width="15.140625" style="374" customWidth="1"/>
    <col min="518" max="518" width="16.42578125" style="374" customWidth="1"/>
    <col min="519" max="520" width="15.140625" style="374" customWidth="1"/>
    <col min="521" max="521" width="13.5703125" style="374" customWidth="1"/>
    <col min="522" max="522" width="14.28515625" style="374" customWidth="1"/>
    <col min="523" max="523" width="11.28515625" style="374" customWidth="1"/>
    <col min="524" max="524" width="9.28515625" style="374" customWidth="1"/>
    <col min="525" max="525" width="9.7109375" style="374" customWidth="1"/>
    <col min="526" max="526" width="9.28515625" style="374" customWidth="1"/>
    <col min="527" max="527" width="6.85546875" style="374" customWidth="1"/>
    <col min="528" max="528" width="12.5703125" style="374" customWidth="1"/>
    <col min="529" max="529" width="11" style="374" customWidth="1"/>
    <col min="530" max="530" width="9.140625" style="374" customWidth="1"/>
    <col min="531" max="531" width="8" style="374" customWidth="1"/>
    <col min="532" max="532" width="8.5703125" style="374" customWidth="1"/>
    <col min="533" max="768" width="12.5703125" style="374"/>
    <col min="769" max="769" width="26" style="374" customWidth="1"/>
    <col min="770" max="770" width="9.85546875" style="374" customWidth="1"/>
    <col min="771" max="771" width="10.28515625" style="374" customWidth="1"/>
    <col min="772" max="772" width="5.42578125" style="374" customWidth="1"/>
    <col min="773" max="773" width="15.140625" style="374" customWidth="1"/>
    <col min="774" max="774" width="16.42578125" style="374" customWidth="1"/>
    <col min="775" max="776" width="15.140625" style="374" customWidth="1"/>
    <col min="777" max="777" width="13.5703125" style="374" customWidth="1"/>
    <col min="778" max="778" width="14.28515625" style="374" customWidth="1"/>
    <col min="779" max="779" width="11.28515625" style="374" customWidth="1"/>
    <col min="780" max="780" width="9.28515625" style="374" customWidth="1"/>
    <col min="781" max="781" width="9.7109375" style="374" customWidth="1"/>
    <col min="782" max="782" width="9.28515625" style="374" customWidth="1"/>
    <col min="783" max="783" width="6.85546875" style="374" customWidth="1"/>
    <col min="784" max="784" width="12.5703125" style="374" customWidth="1"/>
    <col min="785" max="785" width="11" style="374" customWidth="1"/>
    <col min="786" max="786" width="9.140625" style="374" customWidth="1"/>
    <col min="787" max="787" width="8" style="374" customWidth="1"/>
    <col min="788" max="788" width="8.5703125" style="374" customWidth="1"/>
    <col min="789" max="1024" width="12.5703125" style="374"/>
    <col min="1025" max="1025" width="26" style="374" customWidth="1"/>
    <col min="1026" max="1026" width="9.85546875" style="374" customWidth="1"/>
    <col min="1027" max="1027" width="10.28515625" style="374" customWidth="1"/>
    <col min="1028" max="1028" width="5.42578125" style="374" customWidth="1"/>
    <col min="1029" max="1029" width="15.140625" style="374" customWidth="1"/>
    <col min="1030" max="1030" width="16.42578125" style="374" customWidth="1"/>
    <col min="1031" max="1032" width="15.140625" style="374" customWidth="1"/>
    <col min="1033" max="1033" width="13.5703125" style="374" customWidth="1"/>
    <col min="1034" max="1034" width="14.28515625" style="374" customWidth="1"/>
    <col min="1035" max="1035" width="11.28515625" style="374" customWidth="1"/>
    <col min="1036" max="1036" width="9.28515625" style="374" customWidth="1"/>
    <col min="1037" max="1037" width="9.7109375" style="374" customWidth="1"/>
    <col min="1038" max="1038" width="9.28515625" style="374" customWidth="1"/>
    <col min="1039" max="1039" width="6.85546875" style="374" customWidth="1"/>
    <col min="1040" max="1040" width="12.5703125" style="374" customWidth="1"/>
    <col min="1041" max="1041" width="11" style="374" customWidth="1"/>
    <col min="1042" max="1042" width="9.140625" style="374" customWidth="1"/>
    <col min="1043" max="1043" width="8" style="374" customWidth="1"/>
    <col min="1044" max="1044" width="8.5703125" style="374" customWidth="1"/>
    <col min="1045" max="1280" width="12.5703125" style="374"/>
    <col min="1281" max="1281" width="26" style="374" customWidth="1"/>
    <col min="1282" max="1282" width="9.85546875" style="374" customWidth="1"/>
    <col min="1283" max="1283" width="10.28515625" style="374" customWidth="1"/>
    <col min="1284" max="1284" width="5.42578125" style="374" customWidth="1"/>
    <col min="1285" max="1285" width="15.140625" style="374" customWidth="1"/>
    <col min="1286" max="1286" width="16.42578125" style="374" customWidth="1"/>
    <col min="1287" max="1288" width="15.140625" style="374" customWidth="1"/>
    <col min="1289" max="1289" width="13.5703125" style="374" customWidth="1"/>
    <col min="1290" max="1290" width="14.28515625" style="374" customWidth="1"/>
    <col min="1291" max="1291" width="11.28515625" style="374" customWidth="1"/>
    <col min="1292" max="1292" width="9.28515625" style="374" customWidth="1"/>
    <col min="1293" max="1293" width="9.7109375" style="374" customWidth="1"/>
    <col min="1294" max="1294" width="9.28515625" style="374" customWidth="1"/>
    <col min="1295" max="1295" width="6.85546875" style="374" customWidth="1"/>
    <col min="1296" max="1296" width="12.5703125" style="374" customWidth="1"/>
    <col min="1297" max="1297" width="11" style="374" customWidth="1"/>
    <col min="1298" max="1298" width="9.140625" style="374" customWidth="1"/>
    <col min="1299" max="1299" width="8" style="374" customWidth="1"/>
    <col min="1300" max="1300" width="8.5703125" style="374" customWidth="1"/>
    <col min="1301" max="1536" width="12.5703125" style="374"/>
    <col min="1537" max="1537" width="26" style="374" customWidth="1"/>
    <col min="1538" max="1538" width="9.85546875" style="374" customWidth="1"/>
    <col min="1539" max="1539" width="10.28515625" style="374" customWidth="1"/>
    <col min="1540" max="1540" width="5.42578125" style="374" customWidth="1"/>
    <col min="1541" max="1541" width="15.140625" style="374" customWidth="1"/>
    <col min="1542" max="1542" width="16.42578125" style="374" customWidth="1"/>
    <col min="1543" max="1544" width="15.140625" style="374" customWidth="1"/>
    <col min="1545" max="1545" width="13.5703125" style="374" customWidth="1"/>
    <col min="1546" max="1546" width="14.28515625" style="374" customWidth="1"/>
    <col min="1547" max="1547" width="11.28515625" style="374" customWidth="1"/>
    <col min="1548" max="1548" width="9.28515625" style="374" customWidth="1"/>
    <col min="1549" max="1549" width="9.7109375" style="374" customWidth="1"/>
    <col min="1550" max="1550" width="9.28515625" style="374" customWidth="1"/>
    <col min="1551" max="1551" width="6.85546875" style="374" customWidth="1"/>
    <col min="1552" max="1552" width="12.5703125" style="374" customWidth="1"/>
    <col min="1553" max="1553" width="11" style="374" customWidth="1"/>
    <col min="1554" max="1554" width="9.140625" style="374" customWidth="1"/>
    <col min="1555" max="1555" width="8" style="374" customWidth="1"/>
    <col min="1556" max="1556" width="8.5703125" style="374" customWidth="1"/>
    <col min="1557" max="1792" width="12.5703125" style="374"/>
    <col min="1793" max="1793" width="26" style="374" customWidth="1"/>
    <col min="1794" max="1794" width="9.85546875" style="374" customWidth="1"/>
    <col min="1795" max="1795" width="10.28515625" style="374" customWidth="1"/>
    <col min="1796" max="1796" width="5.42578125" style="374" customWidth="1"/>
    <col min="1797" max="1797" width="15.140625" style="374" customWidth="1"/>
    <col min="1798" max="1798" width="16.42578125" style="374" customWidth="1"/>
    <col min="1799" max="1800" width="15.140625" style="374" customWidth="1"/>
    <col min="1801" max="1801" width="13.5703125" style="374" customWidth="1"/>
    <col min="1802" max="1802" width="14.28515625" style="374" customWidth="1"/>
    <col min="1803" max="1803" width="11.28515625" style="374" customWidth="1"/>
    <col min="1804" max="1804" width="9.28515625" style="374" customWidth="1"/>
    <col min="1805" max="1805" width="9.7109375" style="374" customWidth="1"/>
    <col min="1806" max="1806" width="9.28515625" style="374" customWidth="1"/>
    <col min="1807" max="1807" width="6.85546875" style="374" customWidth="1"/>
    <col min="1808" max="1808" width="12.5703125" style="374" customWidth="1"/>
    <col min="1809" max="1809" width="11" style="374" customWidth="1"/>
    <col min="1810" max="1810" width="9.140625" style="374" customWidth="1"/>
    <col min="1811" max="1811" width="8" style="374" customWidth="1"/>
    <col min="1812" max="1812" width="8.5703125" style="374" customWidth="1"/>
    <col min="1813" max="2048" width="12.5703125" style="374"/>
    <col min="2049" max="2049" width="26" style="374" customWidth="1"/>
    <col min="2050" max="2050" width="9.85546875" style="374" customWidth="1"/>
    <col min="2051" max="2051" width="10.28515625" style="374" customWidth="1"/>
    <col min="2052" max="2052" width="5.42578125" style="374" customWidth="1"/>
    <col min="2053" max="2053" width="15.140625" style="374" customWidth="1"/>
    <col min="2054" max="2054" width="16.42578125" style="374" customWidth="1"/>
    <col min="2055" max="2056" width="15.140625" style="374" customWidth="1"/>
    <col min="2057" max="2057" width="13.5703125" style="374" customWidth="1"/>
    <col min="2058" max="2058" width="14.28515625" style="374" customWidth="1"/>
    <col min="2059" max="2059" width="11.28515625" style="374" customWidth="1"/>
    <col min="2060" max="2060" width="9.28515625" style="374" customWidth="1"/>
    <col min="2061" max="2061" width="9.7109375" style="374" customWidth="1"/>
    <col min="2062" max="2062" width="9.28515625" style="374" customWidth="1"/>
    <col min="2063" max="2063" width="6.85546875" style="374" customWidth="1"/>
    <col min="2064" max="2064" width="12.5703125" style="374" customWidth="1"/>
    <col min="2065" max="2065" width="11" style="374" customWidth="1"/>
    <col min="2066" max="2066" width="9.140625" style="374" customWidth="1"/>
    <col min="2067" max="2067" width="8" style="374" customWidth="1"/>
    <col min="2068" max="2068" width="8.5703125" style="374" customWidth="1"/>
    <col min="2069" max="2304" width="12.5703125" style="374"/>
    <col min="2305" max="2305" width="26" style="374" customWidth="1"/>
    <col min="2306" max="2306" width="9.85546875" style="374" customWidth="1"/>
    <col min="2307" max="2307" width="10.28515625" style="374" customWidth="1"/>
    <col min="2308" max="2308" width="5.42578125" style="374" customWidth="1"/>
    <col min="2309" max="2309" width="15.140625" style="374" customWidth="1"/>
    <col min="2310" max="2310" width="16.42578125" style="374" customWidth="1"/>
    <col min="2311" max="2312" width="15.140625" style="374" customWidth="1"/>
    <col min="2313" max="2313" width="13.5703125" style="374" customWidth="1"/>
    <col min="2314" max="2314" width="14.28515625" style="374" customWidth="1"/>
    <col min="2315" max="2315" width="11.28515625" style="374" customWidth="1"/>
    <col min="2316" max="2316" width="9.28515625" style="374" customWidth="1"/>
    <col min="2317" max="2317" width="9.7109375" style="374" customWidth="1"/>
    <col min="2318" max="2318" width="9.28515625" style="374" customWidth="1"/>
    <col min="2319" max="2319" width="6.85546875" style="374" customWidth="1"/>
    <col min="2320" max="2320" width="12.5703125" style="374" customWidth="1"/>
    <col min="2321" max="2321" width="11" style="374" customWidth="1"/>
    <col min="2322" max="2322" width="9.140625" style="374" customWidth="1"/>
    <col min="2323" max="2323" width="8" style="374" customWidth="1"/>
    <col min="2324" max="2324" width="8.5703125" style="374" customWidth="1"/>
    <col min="2325" max="2560" width="12.5703125" style="374"/>
    <col min="2561" max="2561" width="26" style="374" customWidth="1"/>
    <col min="2562" max="2562" width="9.85546875" style="374" customWidth="1"/>
    <col min="2563" max="2563" width="10.28515625" style="374" customWidth="1"/>
    <col min="2564" max="2564" width="5.42578125" style="374" customWidth="1"/>
    <col min="2565" max="2565" width="15.140625" style="374" customWidth="1"/>
    <col min="2566" max="2566" width="16.42578125" style="374" customWidth="1"/>
    <col min="2567" max="2568" width="15.140625" style="374" customWidth="1"/>
    <col min="2569" max="2569" width="13.5703125" style="374" customWidth="1"/>
    <col min="2570" max="2570" width="14.28515625" style="374" customWidth="1"/>
    <col min="2571" max="2571" width="11.28515625" style="374" customWidth="1"/>
    <col min="2572" max="2572" width="9.28515625" style="374" customWidth="1"/>
    <col min="2573" max="2573" width="9.7109375" style="374" customWidth="1"/>
    <col min="2574" max="2574" width="9.28515625" style="374" customWidth="1"/>
    <col min="2575" max="2575" width="6.85546875" style="374" customWidth="1"/>
    <col min="2576" max="2576" width="12.5703125" style="374" customWidth="1"/>
    <col min="2577" max="2577" width="11" style="374" customWidth="1"/>
    <col min="2578" max="2578" width="9.140625" style="374" customWidth="1"/>
    <col min="2579" max="2579" width="8" style="374" customWidth="1"/>
    <col min="2580" max="2580" width="8.5703125" style="374" customWidth="1"/>
    <col min="2581" max="2816" width="12.5703125" style="374"/>
    <col min="2817" max="2817" width="26" style="374" customWidth="1"/>
    <col min="2818" max="2818" width="9.85546875" style="374" customWidth="1"/>
    <col min="2819" max="2819" width="10.28515625" style="374" customWidth="1"/>
    <col min="2820" max="2820" width="5.42578125" style="374" customWidth="1"/>
    <col min="2821" max="2821" width="15.140625" style="374" customWidth="1"/>
    <col min="2822" max="2822" width="16.42578125" style="374" customWidth="1"/>
    <col min="2823" max="2824" width="15.140625" style="374" customWidth="1"/>
    <col min="2825" max="2825" width="13.5703125" style="374" customWidth="1"/>
    <col min="2826" max="2826" width="14.28515625" style="374" customWidth="1"/>
    <col min="2827" max="2827" width="11.28515625" style="374" customWidth="1"/>
    <col min="2828" max="2828" width="9.28515625" style="374" customWidth="1"/>
    <col min="2829" max="2829" width="9.7109375" style="374" customWidth="1"/>
    <col min="2830" max="2830" width="9.28515625" style="374" customWidth="1"/>
    <col min="2831" max="2831" width="6.85546875" style="374" customWidth="1"/>
    <col min="2832" max="2832" width="12.5703125" style="374" customWidth="1"/>
    <col min="2833" max="2833" width="11" style="374" customWidth="1"/>
    <col min="2834" max="2834" width="9.140625" style="374" customWidth="1"/>
    <col min="2835" max="2835" width="8" style="374" customWidth="1"/>
    <col min="2836" max="2836" width="8.5703125" style="374" customWidth="1"/>
    <col min="2837" max="3072" width="12.5703125" style="374"/>
    <col min="3073" max="3073" width="26" style="374" customWidth="1"/>
    <col min="3074" max="3074" width="9.85546875" style="374" customWidth="1"/>
    <col min="3075" max="3075" width="10.28515625" style="374" customWidth="1"/>
    <col min="3076" max="3076" width="5.42578125" style="374" customWidth="1"/>
    <col min="3077" max="3077" width="15.140625" style="374" customWidth="1"/>
    <col min="3078" max="3078" width="16.42578125" style="374" customWidth="1"/>
    <col min="3079" max="3080" width="15.140625" style="374" customWidth="1"/>
    <col min="3081" max="3081" width="13.5703125" style="374" customWidth="1"/>
    <col min="3082" max="3082" width="14.28515625" style="374" customWidth="1"/>
    <col min="3083" max="3083" width="11.28515625" style="374" customWidth="1"/>
    <col min="3084" max="3084" width="9.28515625" style="374" customWidth="1"/>
    <col min="3085" max="3085" width="9.7109375" style="374" customWidth="1"/>
    <col min="3086" max="3086" width="9.28515625" style="374" customWidth="1"/>
    <col min="3087" max="3087" width="6.85546875" style="374" customWidth="1"/>
    <col min="3088" max="3088" width="12.5703125" style="374" customWidth="1"/>
    <col min="3089" max="3089" width="11" style="374" customWidth="1"/>
    <col min="3090" max="3090" width="9.140625" style="374" customWidth="1"/>
    <col min="3091" max="3091" width="8" style="374" customWidth="1"/>
    <col min="3092" max="3092" width="8.5703125" style="374" customWidth="1"/>
    <col min="3093" max="3328" width="12.5703125" style="374"/>
    <col min="3329" max="3329" width="26" style="374" customWidth="1"/>
    <col min="3330" max="3330" width="9.85546875" style="374" customWidth="1"/>
    <col min="3331" max="3331" width="10.28515625" style="374" customWidth="1"/>
    <col min="3332" max="3332" width="5.42578125" style="374" customWidth="1"/>
    <col min="3333" max="3333" width="15.140625" style="374" customWidth="1"/>
    <col min="3334" max="3334" width="16.42578125" style="374" customWidth="1"/>
    <col min="3335" max="3336" width="15.140625" style="374" customWidth="1"/>
    <col min="3337" max="3337" width="13.5703125" style="374" customWidth="1"/>
    <col min="3338" max="3338" width="14.28515625" style="374" customWidth="1"/>
    <col min="3339" max="3339" width="11.28515625" style="374" customWidth="1"/>
    <col min="3340" max="3340" width="9.28515625" style="374" customWidth="1"/>
    <col min="3341" max="3341" width="9.7109375" style="374" customWidth="1"/>
    <col min="3342" max="3342" width="9.28515625" style="374" customWidth="1"/>
    <col min="3343" max="3343" width="6.85546875" style="374" customWidth="1"/>
    <col min="3344" max="3344" width="12.5703125" style="374" customWidth="1"/>
    <col min="3345" max="3345" width="11" style="374" customWidth="1"/>
    <col min="3346" max="3346" width="9.140625" style="374" customWidth="1"/>
    <col min="3347" max="3347" width="8" style="374" customWidth="1"/>
    <col min="3348" max="3348" width="8.5703125" style="374" customWidth="1"/>
    <col min="3349" max="3584" width="12.5703125" style="374"/>
    <col min="3585" max="3585" width="26" style="374" customWidth="1"/>
    <col min="3586" max="3586" width="9.85546875" style="374" customWidth="1"/>
    <col min="3587" max="3587" width="10.28515625" style="374" customWidth="1"/>
    <col min="3588" max="3588" width="5.42578125" style="374" customWidth="1"/>
    <col min="3589" max="3589" width="15.140625" style="374" customWidth="1"/>
    <col min="3590" max="3590" width="16.42578125" style="374" customWidth="1"/>
    <col min="3591" max="3592" width="15.140625" style="374" customWidth="1"/>
    <col min="3593" max="3593" width="13.5703125" style="374" customWidth="1"/>
    <col min="3594" max="3594" width="14.28515625" style="374" customWidth="1"/>
    <col min="3595" max="3595" width="11.28515625" style="374" customWidth="1"/>
    <col min="3596" max="3596" width="9.28515625" style="374" customWidth="1"/>
    <col min="3597" max="3597" width="9.7109375" style="374" customWidth="1"/>
    <col min="3598" max="3598" width="9.28515625" style="374" customWidth="1"/>
    <col min="3599" max="3599" width="6.85546875" style="374" customWidth="1"/>
    <col min="3600" max="3600" width="12.5703125" style="374" customWidth="1"/>
    <col min="3601" max="3601" width="11" style="374" customWidth="1"/>
    <col min="3602" max="3602" width="9.140625" style="374" customWidth="1"/>
    <col min="3603" max="3603" width="8" style="374" customWidth="1"/>
    <col min="3604" max="3604" width="8.5703125" style="374" customWidth="1"/>
    <col min="3605" max="3840" width="12.5703125" style="374"/>
    <col min="3841" max="3841" width="26" style="374" customWidth="1"/>
    <col min="3842" max="3842" width="9.85546875" style="374" customWidth="1"/>
    <col min="3843" max="3843" width="10.28515625" style="374" customWidth="1"/>
    <col min="3844" max="3844" width="5.42578125" style="374" customWidth="1"/>
    <col min="3845" max="3845" width="15.140625" style="374" customWidth="1"/>
    <col min="3846" max="3846" width="16.42578125" style="374" customWidth="1"/>
    <col min="3847" max="3848" width="15.140625" style="374" customWidth="1"/>
    <col min="3849" max="3849" width="13.5703125" style="374" customWidth="1"/>
    <col min="3850" max="3850" width="14.28515625" style="374" customWidth="1"/>
    <col min="3851" max="3851" width="11.28515625" style="374" customWidth="1"/>
    <col min="3852" max="3852" width="9.28515625" style="374" customWidth="1"/>
    <col min="3853" max="3853" width="9.7109375" style="374" customWidth="1"/>
    <col min="3854" max="3854" width="9.28515625" style="374" customWidth="1"/>
    <col min="3855" max="3855" width="6.85546875" style="374" customWidth="1"/>
    <col min="3856" max="3856" width="12.5703125" style="374" customWidth="1"/>
    <col min="3857" max="3857" width="11" style="374" customWidth="1"/>
    <col min="3858" max="3858" width="9.140625" style="374" customWidth="1"/>
    <col min="3859" max="3859" width="8" style="374" customWidth="1"/>
    <col min="3860" max="3860" width="8.5703125" style="374" customWidth="1"/>
    <col min="3861" max="4096" width="12.5703125" style="374"/>
    <col min="4097" max="4097" width="26" style="374" customWidth="1"/>
    <col min="4098" max="4098" width="9.85546875" style="374" customWidth="1"/>
    <col min="4099" max="4099" width="10.28515625" style="374" customWidth="1"/>
    <col min="4100" max="4100" width="5.42578125" style="374" customWidth="1"/>
    <col min="4101" max="4101" width="15.140625" style="374" customWidth="1"/>
    <col min="4102" max="4102" width="16.42578125" style="374" customWidth="1"/>
    <col min="4103" max="4104" width="15.140625" style="374" customWidth="1"/>
    <col min="4105" max="4105" width="13.5703125" style="374" customWidth="1"/>
    <col min="4106" max="4106" width="14.28515625" style="374" customWidth="1"/>
    <col min="4107" max="4107" width="11.28515625" style="374" customWidth="1"/>
    <col min="4108" max="4108" width="9.28515625" style="374" customWidth="1"/>
    <col min="4109" max="4109" width="9.7109375" style="374" customWidth="1"/>
    <col min="4110" max="4110" width="9.28515625" style="374" customWidth="1"/>
    <col min="4111" max="4111" width="6.85546875" style="374" customWidth="1"/>
    <col min="4112" max="4112" width="12.5703125" style="374" customWidth="1"/>
    <col min="4113" max="4113" width="11" style="374" customWidth="1"/>
    <col min="4114" max="4114" width="9.140625" style="374" customWidth="1"/>
    <col min="4115" max="4115" width="8" style="374" customWidth="1"/>
    <col min="4116" max="4116" width="8.5703125" style="374" customWidth="1"/>
    <col min="4117" max="4352" width="12.5703125" style="374"/>
    <col min="4353" max="4353" width="26" style="374" customWidth="1"/>
    <col min="4354" max="4354" width="9.85546875" style="374" customWidth="1"/>
    <col min="4355" max="4355" width="10.28515625" style="374" customWidth="1"/>
    <col min="4356" max="4356" width="5.42578125" style="374" customWidth="1"/>
    <col min="4357" max="4357" width="15.140625" style="374" customWidth="1"/>
    <col min="4358" max="4358" width="16.42578125" style="374" customWidth="1"/>
    <col min="4359" max="4360" width="15.140625" style="374" customWidth="1"/>
    <col min="4361" max="4361" width="13.5703125" style="374" customWidth="1"/>
    <col min="4362" max="4362" width="14.28515625" style="374" customWidth="1"/>
    <col min="4363" max="4363" width="11.28515625" style="374" customWidth="1"/>
    <col min="4364" max="4364" width="9.28515625" style="374" customWidth="1"/>
    <col min="4365" max="4365" width="9.7109375" style="374" customWidth="1"/>
    <col min="4366" max="4366" width="9.28515625" style="374" customWidth="1"/>
    <col min="4367" max="4367" width="6.85546875" style="374" customWidth="1"/>
    <col min="4368" max="4368" width="12.5703125" style="374" customWidth="1"/>
    <col min="4369" max="4369" width="11" style="374" customWidth="1"/>
    <col min="4370" max="4370" width="9.140625" style="374" customWidth="1"/>
    <col min="4371" max="4371" width="8" style="374" customWidth="1"/>
    <col min="4372" max="4372" width="8.5703125" style="374" customWidth="1"/>
    <col min="4373" max="4608" width="12.5703125" style="374"/>
    <col min="4609" max="4609" width="26" style="374" customWidth="1"/>
    <col min="4610" max="4610" width="9.85546875" style="374" customWidth="1"/>
    <col min="4611" max="4611" width="10.28515625" style="374" customWidth="1"/>
    <col min="4612" max="4612" width="5.42578125" style="374" customWidth="1"/>
    <col min="4613" max="4613" width="15.140625" style="374" customWidth="1"/>
    <col min="4614" max="4614" width="16.42578125" style="374" customWidth="1"/>
    <col min="4615" max="4616" width="15.140625" style="374" customWidth="1"/>
    <col min="4617" max="4617" width="13.5703125" style="374" customWidth="1"/>
    <col min="4618" max="4618" width="14.28515625" style="374" customWidth="1"/>
    <col min="4619" max="4619" width="11.28515625" style="374" customWidth="1"/>
    <col min="4620" max="4620" width="9.28515625" style="374" customWidth="1"/>
    <col min="4621" max="4621" width="9.7109375" style="374" customWidth="1"/>
    <col min="4622" max="4622" width="9.28515625" style="374" customWidth="1"/>
    <col min="4623" max="4623" width="6.85546875" style="374" customWidth="1"/>
    <col min="4624" max="4624" width="12.5703125" style="374" customWidth="1"/>
    <col min="4625" max="4625" width="11" style="374" customWidth="1"/>
    <col min="4626" max="4626" width="9.140625" style="374" customWidth="1"/>
    <col min="4627" max="4627" width="8" style="374" customWidth="1"/>
    <col min="4628" max="4628" width="8.5703125" style="374" customWidth="1"/>
    <col min="4629" max="4864" width="12.5703125" style="374"/>
    <col min="4865" max="4865" width="26" style="374" customWidth="1"/>
    <col min="4866" max="4866" width="9.85546875" style="374" customWidth="1"/>
    <col min="4867" max="4867" width="10.28515625" style="374" customWidth="1"/>
    <col min="4868" max="4868" width="5.42578125" style="374" customWidth="1"/>
    <col min="4869" max="4869" width="15.140625" style="374" customWidth="1"/>
    <col min="4870" max="4870" width="16.42578125" style="374" customWidth="1"/>
    <col min="4871" max="4872" width="15.140625" style="374" customWidth="1"/>
    <col min="4873" max="4873" width="13.5703125" style="374" customWidth="1"/>
    <col min="4874" max="4874" width="14.28515625" style="374" customWidth="1"/>
    <col min="4875" max="4875" width="11.28515625" style="374" customWidth="1"/>
    <col min="4876" max="4876" width="9.28515625" style="374" customWidth="1"/>
    <col min="4877" max="4877" width="9.7109375" style="374" customWidth="1"/>
    <col min="4878" max="4878" width="9.28515625" style="374" customWidth="1"/>
    <col min="4879" max="4879" width="6.85546875" style="374" customWidth="1"/>
    <col min="4880" max="4880" width="12.5703125" style="374" customWidth="1"/>
    <col min="4881" max="4881" width="11" style="374" customWidth="1"/>
    <col min="4882" max="4882" width="9.140625" style="374" customWidth="1"/>
    <col min="4883" max="4883" width="8" style="374" customWidth="1"/>
    <col min="4884" max="4884" width="8.5703125" style="374" customWidth="1"/>
    <col min="4885" max="5120" width="12.5703125" style="374"/>
    <col min="5121" max="5121" width="26" style="374" customWidth="1"/>
    <col min="5122" max="5122" width="9.85546875" style="374" customWidth="1"/>
    <col min="5123" max="5123" width="10.28515625" style="374" customWidth="1"/>
    <col min="5124" max="5124" width="5.42578125" style="374" customWidth="1"/>
    <col min="5125" max="5125" width="15.140625" style="374" customWidth="1"/>
    <col min="5126" max="5126" width="16.42578125" style="374" customWidth="1"/>
    <col min="5127" max="5128" width="15.140625" style="374" customWidth="1"/>
    <col min="5129" max="5129" width="13.5703125" style="374" customWidth="1"/>
    <col min="5130" max="5130" width="14.28515625" style="374" customWidth="1"/>
    <col min="5131" max="5131" width="11.28515625" style="374" customWidth="1"/>
    <col min="5132" max="5132" width="9.28515625" style="374" customWidth="1"/>
    <col min="5133" max="5133" width="9.7109375" style="374" customWidth="1"/>
    <col min="5134" max="5134" width="9.28515625" style="374" customWidth="1"/>
    <col min="5135" max="5135" width="6.85546875" style="374" customWidth="1"/>
    <col min="5136" max="5136" width="12.5703125" style="374" customWidth="1"/>
    <col min="5137" max="5137" width="11" style="374" customWidth="1"/>
    <col min="5138" max="5138" width="9.140625" style="374" customWidth="1"/>
    <col min="5139" max="5139" width="8" style="374" customWidth="1"/>
    <col min="5140" max="5140" width="8.5703125" style="374" customWidth="1"/>
    <col min="5141" max="5376" width="12.5703125" style="374"/>
    <col min="5377" max="5377" width="26" style="374" customWidth="1"/>
    <col min="5378" max="5378" width="9.85546875" style="374" customWidth="1"/>
    <col min="5379" max="5379" width="10.28515625" style="374" customWidth="1"/>
    <col min="5380" max="5380" width="5.42578125" style="374" customWidth="1"/>
    <col min="5381" max="5381" width="15.140625" style="374" customWidth="1"/>
    <col min="5382" max="5382" width="16.42578125" style="374" customWidth="1"/>
    <col min="5383" max="5384" width="15.140625" style="374" customWidth="1"/>
    <col min="5385" max="5385" width="13.5703125" style="374" customWidth="1"/>
    <col min="5386" max="5386" width="14.28515625" style="374" customWidth="1"/>
    <col min="5387" max="5387" width="11.28515625" style="374" customWidth="1"/>
    <col min="5388" max="5388" width="9.28515625" style="374" customWidth="1"/>
    <col min="5389" max="5389" width="9.7109375" style="374" customWidth="1"/>
    <col min="5390" max="5390" width="9.28515625" style="374" customWidth="1"/>
    <col min="5391" max="5391" width="6.85546875" style="374" customWidth="1"/>
    <col min="5392" max="5392" width="12.5703125" style="374" customWidth="1"/>
    <col min="5393" max="5393" width="11" style="374" customWidth="1"/>
    <col min="5394" max="5394" width="9.140625" style="374" customWidth="1"/>
    <col min="5395" max="5395" width="8" style="374" customWidth="1"/>
    <col min="5396" max="5396" width="8.5703125" style="374" customWidth="1"/>
    <col min="5397" max="5632" width="12.5703125" style="374"/>
    <col min="5633" max="5633" width="26" style="374" customWidth="1"/>
    <col min="5634" max="5634" width="9.85546875" style="374" customWidth="1"/>
    <col min="5635" max="5635" width="10.28515625" style="374" customWidth="1"/>
    <col min="5636" max="5636" width="5.42578125" style="374" customWidth="1"/>
    <col min="5637" max="5637" width="15.140625" style="374" customWidth="1"/>
    <col min="5638" max="5638" width="16.42578125" style="374" customWidth="1"/>
    <col min="5639" max="5640" width="15.140625" style="374" customWidth="1"/>
    <col min="5641" max="5641" width="13.5703125" style="374" customWidth="1"/>
    <col min="5642" max="5642" width="14.28515625" style="374" customWidth="1"/>
    <col min="5643" max="5643" width="11.28515625" style="374" customWidth="1"/>
    <col min="5644" max="5644" width="9.28515625" style="374" customWidth="1"/>
    <col min="5645" max="5645" width="9.7109375" style="374" customWidth="1"/>
    <col min="5646" max="5646" width="9.28515625" style="374" customWidth="1"/>
    <col min="5647" max="5647" width="6.85546875" style="374" customWidth="1"/>
    <col min="5648" max="5648" width="12.5703125" style="374" customWidth="1"/>
    <col min="5649" max="5649" width="11" style="374" customWidth="1"/>
    <col min="5650" max="5650" width="9.140625" style="374" customWidth="1"/>
    <col min="5651" max="5651" width="8" style="374" customWidth="1"/>
    <col min="5652" max="5652" width="8.5703125" style="374" customWidth="1"/>
    <col min="5653" max="5888" width="12.5703125" style="374"/>
    <col min="5889" max="5889" width="26" style="374" customWidth="1"/>
    <col min="5890" max="5890" width="9.85546875" style="374" customWidth="1"/>
    <col min="5891" max="5891" width="10.28515625" style="374" customWidth="1"/>
    <col min="5892" max="5892" width="5.42578125" style="374" customWidth="1"/>
    <col min="5893" max="5893" width="15.140625" style="374" customWidth="1"/>
    <col min="5894" max="5894" width="16.42578125" style="374" customWidth="1"/>
    <col min="5895" max="5896" width="15.140625" style="374" customWidth="1"/>
    <col min="5897" max="5897" width="13.5703125" style="374" customWidth="1"/>
    <col min="5898" max="5898" width="14.28515625" style="374" customWidth="1"/>
    <col min="5899" max="5899" width="11.28515625" style="374" customWidth="1"/>
    <col min="5900" max="5900" width="9.28515625" style="374" customWidth="1"/>
    <col min="5901" max="5901" width="9.7109375" style="374" customWidth="1"/>
    <col min="5902" max="5902" width="9.28515625" style="374" customWidth="1"/>
    <col min="5903" max="5903" width="6.85546875" style="374" customWidth="1"/>
    <col min="5904" max="5904" width="12.5703125" style="374" customWidth="1"/>
    <col min="5905" max="5905" width="11" style="374" customWidth="1"/>
    <col min="5906" max="5906" width="9.140625" style="374" customWidth="1"/>
    <col min="5907" max="5907" width="8" style="374" customWidth="1"/>
    <col min="5908" max="5908" width="8.5703125" style="374" customWidth="1"/>
    <col min="5909" max="6144" width="12.5703125" style="374"/>
    <col min="6145" max="6145" width="26" style="374" customWidth="1"/>
    <col min="6146" max="6146" width="9.85546875" style="374" customWidth="1"/>
    <col min="6147" max="6147" width="10.28515625" style="374" customWidth="1"/>
    <col min="6148" max="6148" width="5.42578125" style="374" customWidth="1"/>
    <col min="6149" max="6149" width="15.140625" style="374" customWidth="1"/>
    <col min="6150" max="6150" width="16.42578125" style="374" customWidth="1"/>
    <col min="6151" max="6152" width="15.140625" style="374" customWidth="1"/>
    <col min="6153" max="6153" width="13.5703125" style="374" customWidth="1"/>
    <col min="6154" max="6154" width="14.28515625" style="374" customWidth="1"/>
    <col min="6155" max="6155" width="11.28515625" style="374" customWidth="1"/>
    <col min="6156" max="6156" width="9.28515625" style="374" customWidth="1"/>
    <col min="6157" max="6157" width="9.7109375" style="374" customWidth="1"/>
    <col min="6158" max="6158" width="9.28515625" style="374" customWidth="1"/>
    <col min="6159" max="6159" width="6.85546875" style="374" customWidth="1"/>
    <col min="6160" max="6160" width="12.5703125" style="374" customWidth="1"/>
    <col min="6161" max="6161" width="11" style="374" customWidth="1"/>
    <col min="6162" max="6162" width="9.140625" style="374" customWidth="1"/>
    <col min="6163" max="6163" width="8" style="374" customWidth="1"/>
    <col min="6164" max="6164" width="8.5703125" style="374" customWidth="1"/>
    <col min="6165" max="6400" width="12.5703125" style="374"/>
    <col min="6401" max="6401" width="26" style="374" customWidth="1"/>
    <col min="6402" max="6402" width="9.85546875" style="374" customWidth="1"/>
    <col min="6403" max="6403" width="10.28515625" style="374" customWidth="1"/>
    <col min="6404" max="6404" width="5.42578125" style="374" customWidth="1"/>
    <col min="6405" max="6405" width="15.140625" style="374" customWidth="1"/>
    <col min="6406" max="6406" width="16.42578125" style="374" customWidth="1"/>
    <col min="6407" max="6408" width="15.140625" style="374" customWidth="1"/>
    <col min="6409" max="6409" width="13.5703125" style="374" customWidth="1"/>
    <col min="6410" max="6410" width="14.28515625" style="374" customWidth="1"/>
    <col min="6411" max="6411" width="11.28515625" style="374" customWidth="1"/>
    <col min="6412" max="6412" width="9.28515625" style="374" customWidth="1"/>
    <col min="6413" max="6413" width="9.7109375" style="374" customWidth="1"/>
    <col min="6414" max="6414" width="9.28515625" style="374" customWidth="1"/>
    <col min="6415" max="6415" width="6.85546875" style="374" customWidth="1"/>
    <col min="6416" max="6416" width="12.5703125" style="374" customWidth="1"/>
    <col min="6417" max="6417" width="11" style="374" customWidth="1"/>
    <col min="6418" max="6418" width="9.140625" style="374" customWidth="1"/>
    <col min="6419" max="6419" width="8" style="374" customWidth="1"/>
    <col min="6420" max="6420" width="8.5703125" style="374" customWidth="1"/>
    <col min="6421" max="6656" width="12.5703125" style="374"/>
    <col min="6657" max="6657" width="26" style="374" customWidth="1"/>
    <col min="6658" max="6658" width="9.85546875" style="374" customWidth="1"/>
    <col min="6659" max="6659" width="10.28515625" style="374" customWidth="1"/>
    <col min="6660" max="6660" width="5.42578125" style="374" customWidth="1"/>
    <col min="6661" max="6661" width="15.140625" style="374" customWidth="1"/>
    <col min="6662" max="6662" width="16.42578125" style="374" customWidth="1"/>
    <col min="6663" max="6664" width="15.140625" style="374" customWidth="1"/>
    <col min="6665" max="6665" width="13.5703125" style="374" customWidth="1"/>
    <col min="6666" max="6666" width="14.28515625" style="374" customWidth="1"/>
    <col min="6667" max="6667" width="11.28515625" style="374" customWidth="1"/>
    <col min="6668" max="6668" width="9.28515625" style="374" customWidth="1"/>
    <col min="6669" max="6669" width="9.7109375" style="374" customWidth="1"/>
    <col min="6670" max="6670" width="9.28515625" style="374" customWidth="1"/>
    <col min="6671" max="6671" width="6.85546875" style="374" customWidth="1"/>
    <col min="6672" max="6672" width="12.5703125" style="374" customWidth="1"/>
    <col min="6673" max="6673" width="11" style="374" customWidth="1"/>
    <col min="6674" max="6674" width="9.140625" style="374" customWidth="1"/>
    <col min="6675" max="6675" width="8" style="374" customWidth="1"/>
    <col min="6676" max="6676" width="8.5703125" style="374" customWidth="1"/>
    <col min="6677" max="6912" width="12.5703125" style="374"/>
    <col min="6913" max="6913" width="26" style="374" customWidth="1"/>
    <col min="6914" max="6914" width="9.85546875" style="374" customWidth="1"/>
    <col min="6915" max="6915" width="10.28515625" style="374" customWidth="1"/>
    <col min="6916" max="6916" width="5.42578125" style="374" customWidth="1"/>
    <col min="6917" max="6917" width="15.140625" style="374" customWidth="1"/>
    <col min="6918" max="6918" width="16.42578125" style="374" customWidth="1"/>
    <col min="6919" max="6920" width="15.140625" style="374" customWidth="1"/>
    <col min="6921" max="6921" width="13.5703125" style="374" customWidth="1"/>
    <col min="6922" max="6922" width="14.28515625" style="374" customWidth="1"/>
    <col min="6923" max="6923" width="11.28515625" style="374" customWidth="1"/>
    <col min="6924" max="6924" width="9.28515625" style="374" customWidth="1"/>
    <col min="6925" max="6925" width="9.7109375" style="374" customWidth="1"/>
    <col min="6926" max="6926" width="9.28515625" style="374" customWidth="1"/>
    <col min="6927" max="6927" width="6.85546875" style="374" customWidth="1"/>
    <col min="6928" max="6928" width="12.5703125" style="374" customWidth="1"/>
    <col min="6929" max="6929" width="11" style="374" customWidth="1"/>
    <col min="6930" max="6930" width="9.140625" style="374" customWidth="1"/>
    <col min="6931" max="6931" width="8" style="374" customWidth="1"/>
    <col min="6932" max="6932" width="8.5703125" style="374" customWidth="1"/>
    <col min="6933" max="7168" width="12.5703125" style="374"/>
    <col min="7169" max="7169" width="26" style="374" customWidth="1"/>
    <col min="7170" max="7170" width="9.85546875" style="374" customWidth="1"/>
    <col min="7171" max="7171" width="10.28515625" style="374" customWidth="1"/>
    <col min="7172" max="7172" width="5.42578125" style="374" customWidth="1"/>
    <col min="7173" max="7173" width="15.140625" style="374" customWidth="1"/>
    <col min="7174" max="7174" width="16.42578125" style="374" customWidth="1"/>
    <col min="7175" max="7176" width="15.140625" style="374" customWidth="1"/>
    <col min="7177" max="7177" width="13.5703125" style="374" customWidth="1"/>
    <col min="7178" max="7178" width="14.28515625" style="374" customWidth="1"/>
    <col min="7179" max="7179" width="11.28515625" style="374" customWidth="1"/>
    <col min="7180" max="7180" width="9.28515625" style="374" customWidth="1"/>
    <col min="7181" max="7181" width="9.7109375" style="374" customWidth="1"/>
    <col min="7182" max="7182" width="9.28515625" style="374" customWidth="1"/>
    <col min="7183" max="7183" width="6.85546875" style="374" customWidth="1"/>
    <col min="7184" max="7184" width="12.5703125" style="374" customWidth="1"/>
    <col min="7185" max="7185" width="11" style="374" customWidth="1"/>
    <col min="7186" max="7186" width="9.140625" style="374" customWidth="1"/>
    <col min="7187" max="7187" width="8" style="374" customWidth="1"/>
    <col min="7188" max="7188" width="8.5703125" style="374" customWidth="1"/>
    <col min="7189" max="7424" width="12.5703125" style="374"/>
    <col min="7425" max="7425" width="26" style="374" customWidth="1"/>
    <col min="7426" max="7426" width="9.85546875" style="374" customWidth="1"/>
    <col min="7427" max="7427" width="10.28515625" style="374" customWidth="1"/>
    <col min="7428" max="7428" width="5.42578125" style="374" customWidth="1"/>
    <col min="7429" max="7429" width="15.140625" style="374" customWidth="1"/>
    <col min="7430" max="7430" width="16.42578125" style="374" customWidth="1"/>
    <col min="7431" max="7432" width="15.140625" style="374" customWidth="1"/>
    <col min="7433" max="7433" width="13.5703125" style="374" customWidth="1"/>
    <col min="7434" max="7434" width="14.28515625" style="374" customWidth="1"/>
    <col min="7435" max="7435" width="11.28515625" style="374" customWidth="1"/>
    <col min="7436" max="7436" width="9.28515625" style="374" customWidth="1"/>
    <col min="7437" max="7437" width="9.7109375" style="374" customWidth="1"/>
    <col min="7438" max="7438" width="9.28515625" style="374" customWidth="1"/>
    <col min="7439" max="7439" width="6.85546875" style="374" customWidth="1"/>
    <col min="7440" max="7440" width="12.5703125" style="374" customWidth="1"/>
    <col min="7441" max="7441" width="11" style="374" customWidth="1"/>
    <col min="7442" max="7442" width="9.140625" style="374" customWidth="1"/>
    <col min="7443" max="7443" width="8" style="374" customWidth="1"/>
    <col min="7444" max="7444" width="8.5703125" style="374" customWidth="1"/>
    <col min="7445" max="7680" width="12.5703125" style="374"/>
    <col min="7681" max="7681" width="26" style="374" customWidth="1"/>
    <col min="7682" max="7682" width="9.85546875" style="374" customWidth="1"/>
    <col min="7683" max="7683" width="10.28515625" style="374" customWidth="1"/>
    <col min="7684" max="7684" width="5.42578125" style="374" customWidth="1"/>
    <col min="7685" max="7685" width="15.140625" style="374" customWidth="1"/>
    <col min="7686" max="7686" width="16.42578125" style="374" customWidth="1"/>
    <col min="7687" max="7688" width="15.140625" style="374" customWidth="1"/>
    <col min="7689" max="7689" width="13.5703125" style="374" customWidth="1"/>
    <col min="7690" max="7690" width="14.28515625" style="374" customWidth="1"/>
    <col min="7691" max="7691" width="11.28515625" style="374" customWidth="1"/>
    <col min="7692" max="7692" width="9.28515625" style="374" customWidth="1"/>
    <col min="7693" max="7693" width="9.7109375" style="374" customWidth="1"/>
    <col min="7694" max="7694" width="9.28515625" style="374" customWidth="1"/>
    <col min="7695" max="7695" width="6.85546875" style="374" customWidth="1"/>
    <col min="7696" max="7696" width="12.5703125" style="374" customWidth="1"/>
    <col min="7697" max="7697" width="11" style="374" customWidth="1"/>
    <col min="7698" max="7698" width="9.140625" style="374" customWidth="1"/>
    <col min="7699" max="7699" width="8" style="374" customWidth="1"/>
    <col min="7700" max="7700" width="8.5703125" style="374" customWidth="1"/>
    <col min="7701" max="7936" width="12.5703125" style="374"/>
    <col min="7937" max="7937" width="26" style="374" customWidth="1"/>
    <col min="7938" max="7938" width="9.85546875" style="374" customWidth="1"/>
    <col min="7939" max="7939" width="10.28515625" style="374" customWidth="1"/>
    <col min="7940" max="7940" width="5.42578125" style="374" customWidth="1"/>
    <col min="7941" max="7941" width="15.140625" style="374" customWidth="1"/>
    <col min="7942" max="7942" width="16.42578125" style="374" customWidth="1"/>
    <col min="7943" max="7944" width="15.140625" style="374" customWidth="1"/>
    <col min="7945" max="7945" width="13.5703125" style="374" customWidth="1"/>
    <col min="7946" max="7946" width="14.28515625" style="374" customWidth="1"/>
    <col min="7947" max="7947" width="11.28515625" style="374" customWidth="1"/>
    <col min="7948" max="7948" width="9.28515625" style="374" customWidth="1"/>
    <col min="7949" max="7949" width="9.7109375" style="374" customWidth="1"/>
    <col min="7950" max="7950" width="9.28515625" style="374" customWidth="1"/>
    <col min="7951" max="7951" width="6.85546875" style="374" customWidth="1"/>
    <col min="7952" max="7952" width="12.5703125" style="374" customWidth="1"/>
    <col min="7953" max="7953" width="11" style="374" customWidth="1"/>
    <col min="7954" max="7954" width="9.140625" style="374" customWidth="1"/>
    <col min="7955" max="7955" width="8" style="374" customWidth="1"/>
    <col min="7956" max="7956" width="8.5703125" style="374" customWidth="1"/>
    <col min="7957" max="8192" width="12.5703125" style="374"/>
    <col min="8193" max="8193" width="26" style="374" customWidth="1"/>
    <col min="8194" max="8194" width="9.85546875" style="374" customWidth="1"/>
    <col min="8195" max="8195" width="10.28515625" style="374" customWidth="1"/>
    <col min="8196" max="8196" width="5.42578125" style="374" customWidth="1"/>
    <col min="8197" max="8197" width="15.140625" style="374" customWidth="1"/>
    <col min="8198" max="8198" width="16.42578125" style="374" customWidth="1"/>
    <col min="8199" max="8200" width="15.140625" style="374" customWidth="1"/>
    <col min="8201" max="8201" width="13.5703125" style="374" customWidth="1"/>
    <col min="8202" max="8202" width="14.28515625" style="374" customWidth="1"/>
    <col min="8203" max="8203" width="11.28515625" style="374" customWidth="1"/>
    <col min="8204" max="8204" width="9.28515625" style="374" customWidth="1"/>
    <col min="8205" max="8205" width="9.7109375" style="374" customWidth="1"/>
    <col min="8206" max="8206" width="9.28515625" style="374" customWidth="1"/>
    <col min="8207" max="8207" width="6.85546875" style="374" customWidth="1"/>
    <col min="8208" max="8208" width="12.5703125" style="374" customWidth="1"/>
    <col min="8209" max="8209" width="11" style="374" customWidth="1"/>
    <col min="8210" max="8210" width="9.140625" style="374" customWidth="1"/>
    <col min="8211" max="8211" width="8" style="374" customWidth="1"/>
    <col min="8212" max="8212" width="8.5703125" style="374" customWidth="1"/>
    <col min="8213" max="8448" width="12.5703125" style="374"/>
    <col min="8449" max="8449" width="26" style="374" customWidth="1"/>
    <col min="8450" max="8450" width="9.85546875" style="374" customWidth="1"/>
    <col min="8451" max="8451" width="10.28515625" style="374" customWidth="1"/>
    <col min="8452" max="8452" width="5.42578125" style="374" customWidth="1"/>
    <col min="8453" max="8453" width="15.140625" style="374" customWidth="1"/>
    <col min="8454" max="8454" width="16.42578125" style="374" customWidth="1"/>
    <col min="8455" max="8456" width="15.140625" style="374" customWidth="1"/>
    <col min="8457" max="8457" width="13.5703125" style="374" customWidth="1"/>
    <col min="8458" max="8458" width="14.28515625" style="374" customWidth="1"/>
    <col min="8459" max="8459" width="11.28515625" style="374" customWidth="1"/>
    <col min="8460" max="8460" width="9.28515625" style="374" customWidth="1"/>
    <col min="8461" max="8461" width="9.7109375" style="374" customWidth="1"/>
    <col min="8462" max="8462" width="9.28515625" style="374" customWidth="1"/>
    <col min="8463" max="8463" width="6.85546875" style="374" customWidth="1"/>
    <col min="8464" max="8464" width="12.5703125" style="374" customWidth="1"/>
    <col min="8465" max="8465" width="11" style="374" customWidth="1"/>
    <col min="8466" max="8466" width="9.140625" style="374" customWidth="1"/>
    <col min="8467" max="8467" width="8" style="374" customWidth="1"/>
    <col min="8468" max="8468" width="8.5703125" style="374" customWidth="1"/>
    <col min="8469" max="8704" width="12.5703125" style="374"/>
    <col min="8705" max="8705" width="26" style="374" customWidth="1"/>
    <col min="8706" max="8706" width="9.85546875" style="374" customWidth="1"/>
    <col min="8707" max="8707" width="10.28515625" style="374" customWidth="1"/>
    <col min="8708" max="8708" width="5.42578125" style="374" customWidth="1"/>
    <col min="8709" max="8709" width="15.140625" style="374" customWidth="1"/>
    <col min="8710" max="8710" width="16.42578125" style="374" customWidth="1"/>
    <col min="8711" max="8712" width="15.140625" style="374" customWidth="1"/>
    <col min="8713" max="8713" width="13.5703125" style="374" customWidth="1"/>
    <col min="8714" max="8714" width="14.28515625" style="374" customWidth="1"/>
    <col min="8715" max="8715" width="11.28515625" style="374" customWidth="1"/>
    <col min="8716" max="8716" width="9.28515625" style="374" customWidth="1"/>
    <col min="8717" max="8717" width="9.7109375" style="374" customWidth="1"/>
    <col min="8718" max="8718" width="9.28515625" style="374" customWidth="1"/>
    <col min="8719" max="8719" width="6.85546875" style="374" customWidth="1"/>
    <col min="8720" max="8720" width="12.5703125" style="374" customWidth="1"/>
    <col min="8721" max="8721" width="11" style="374" customWidth="1"/>
    <col min="8722" max="8722" width="9.140625" style="374" customWidth="1"/>
    <col min="8723" max="8723" width="8" style="374" customWidth="1"/>
    <col min="8724" max="8724" width="8.5703125" style="374" customWidth="1"/>
    <col min="8725" max="8960" width="12.5703125" style="374"/>
    <col min="8961" max="8961" width="26" style="374" customWidth="1"/>
    <col min="8962" max="8962" width="9.85546875" style="374" customWidth="1"/>
    <col min="8963" max="8963" width="10.28515625" style="374" customWidth="1"/>
    <col min="8964" max="8964" width="5.42578125" style="374" customWidth="1"/>
    <col min="8965" max="8965" width="15.140625" style="374" customWidth="1"/>
    <col min="8966" max="8966" width="16.42578125" style="374" customWidth="1"/>
    <col min="8967" max="8968" width="15.140625" style="374" customWidth="1"/>
    <col min="8969" max="8969" width="13.5703125" style="374" customWidth="1"/>
    <col min="8970" max="8970" width="14.28515625" style="374" customWidth="1"/>
    <col min="8971" max="8971" width="11.28515625" style="374" customWidth="1"/>
    <col min="8972" max="8972" width="9.28515625" style="374" customWidth="1"/>
    <col min="8973" max="8973" width="9.7109375" style="374" customWidth="1"/>
    <col min="8974" max="8974" width="9.28515625" style="374" customWidth="1"/>
    <col min="8975" max="8975" width="6.85546875" style="374" customWidth="1"/>
    <col min="8976" max="8976" width="12.5703125" style="374" customWidth="1"/>
    <col min="8977" max="8977" width="11" style="374" customWidth="1"/>
    <col min="8978" max="8978" width="9.140625" style="374" customWidth="1"/>
    <col min="8979" max="8979" width="8" style="374" customWidth="1"/>
    <col min="8980" max="8980" width="8.5703125" style="374" customWidth="1"/>
    <col min="8981" max="9216" width="12.5703125" style="374"/>
    <col min="9217" max="9217" width="26" style="374" customWidth="1"/>
    <col min="9218" max="9218" width="9.85546875" style="374" customWidth="1"/>
    <col min="9219" max="9219" width="10.28515625" style="374" customWidth="1"/>
    <col min="9220" max="9220" width="5.42578125" style="374" customWidth="1"/>
    <col min="9221" max="9221" width="15.140625" style="374" customWidth="1"/>
    <col min="9222" max="9222" width="16.42578125" style="374" customWidth="1"/>
    <col min="9223" max="9224" width="15.140625" style="374" customWidth="1"/>
    <col min="9225" max="9225" width="13.5703125" style="374" customWidth="1"/>
    <col min="9226" max="9226" width="14.28515625" style="374" customWidth="1"/>
    <col min="9227" max="9227" width="11.28515625" style="374" customWidth="1"/>
    <col min="9228" max="9228" width="9.28515625" style="374" customWidth="1"/>
    <col min="9229" max="9229" width="9.7109375" style="374" customWidth="1"/>
    <col min="9230" max="9230" width="9.28515625" style="374" customWidth="1"/>
    <col min="9231" max="9231" width="6.85546875" style="374" customWidth="1"/>
    <col min="9232" max="9232" width="12.5703125" style="374" customWidth="1"/>
    <col min="9233" max="9233" width="11" style="374" customWidth="1"/>
    <col min="9234" max="9234" width="9.140625" style="374" customWidth="1"/>
    <col min="9235" max="9235" width="8" style="374" customWidth="1"/>
    <col min="9236" max="9236" width="8.5703125" style="374" customWidth="1"/>
    <col min="9237" max="9472" width="12.5703125" style="374"/>
    <col min="9473" max="9473" width="26" style="374" customWidth="1"/>
    <col min="9474" max="9474" width="9.85546875" style="374" customWidth="1"/>
    <col min="9475" max="9475" width="10.28515625" style="374" customWidth="1"/>
    <col min="9476" max="9476" width="5.42578125" style="374" customWidth="1"/>
    <col min="9477" max="9477" width="15.140625" style="374" customWidth="1"/>
    <col min="9478" max="9478" width="16.42578125" style="374" customWidth="1"/>
    <col min="9479" max="9480" width="15.140625" style="374" customWidth="1"/>
    <col min="9481" max="9481" width="13.5703125" style="374" customWidth="1"/>
    <col min="9482" max="9482" width="14.28515625" style="374" customWidth="1"/>
    <col min="9483" max="9483" width="11.28515625" style="374" customWidth="1"/>
    <col min="9484" max="9484" width="9.28515625" style="374" customWidth="1"/>
    <col min="9485" max="9485" width="9.7109375" style="374" customWidth="1"/>
    <col min="9486" max="9486" width="9.28515625" style="374" customWidth="1"/>
    <col min="9487" max="9487" width="6.85546875" style="374" customWidth="1"/>
    <col min="9488" max="9488" width="12.5703125" style="374" customWidth="1"/>
    <col min="9489" max="9489" width="11" style="374" customWidth="1"/>
    <col min="9490" max="9490" width="9.140625" style="374" customWidth="1"/>
    <col min="9491" max="9491" width="8" style="374" customWidth="1"/>
    <col min="9492" max="9492" width="8.5703125" style="374" customWidth="1"/>
    <col min="9493" max="9728" width="12.5703125" style="374"/>
    <col min="9729" max="9729" width="26" style="374" customWidth="1"/>
    <col min="9730" max="9730" width="9.85546875" style="374" customWidth="1"/>
    <col min="9731" max="9731" width="10.28515625" style="374" customWidth="1"/>
    <col min="9732" max="9732" width="5.42578125" style="374" customWidth="1"/>
    <col min="9733" max="9733" width="15.140625" style="374" customWidth="1"/>
    <col min="9734" max="9734" width="16.42578125" style="374" customWidth="1"/>
    <col min="9735" max="9736" width="15.140625" style="374" customWidth="1"/>
    <col min="9737" max="9737" width="13.5703125" style="374" customWidth="1"/>
    <col min="9738" max="9738" width="14.28515625" style="374" customWidth="1"/>
    <col min="9739" max="9739" width="11.28515625" style="374" customWidth="1"/>
    <col min="9740" max="9740" width="9.28515625" style="374" customWidth="1"/>
    <col min="9741" max="9741" width="9.7109375" style="374" customWidth="1"/>
    <col min="9742" max="9742" width="9.28515625" style="374" customWidth="1"/>
    <col min="9743" max="9743" width="6.85546875" style="374" customWidth="1"/>
    <col min="9744" max="9744" width="12.5703125" style="374" customWidth="1"/>
    <col min="9745" max="9745" width="11" style="374" customWidth="1"/>
    <col min="9746" max="9746" width="9.140625" style="374" customWidth="1"/>
    <col min="9747" max="9747" width="8" style="374" customWidth="1"/>
    <col min="9748" max="9748" width="8.5703125" style="374" customWidth="1"/>
    <col min="9749" max="9984" width="12.5703125" style="374"/>
    <col min="9985" max="9985" width="26" style="374" customWidth="1"/>
    <col min="9986" max="9986" width="9.85546875" style="374" customWidth="1"/>
    <col min="9987" max="9987" width="10.28515625" style="374" customWidth="1"/>
    <col min="9988" max="9988" width="5.42578125" style="374" customWidth="1"/>
    <col min="9989" max="9989" width="15.140625" style="374" customWidth="1"/>
    <col min="9990" max="9990" width="16.42578125" style="374" customWidth="1"/>
    <col min="9991" max="9992" width="15.140625" style="374" customWidth="1"/>
    <col min="9993" max="9993" width="13.5703125" style="374" customWidth="1"/>
    <col min="9994" max="9994" width="14.28515625" style="374" customWidth="1"/>
    <col min="9995" max="9995" width="11.28515625" style="374" customWidth="1"/>
    <col min="9996" max="9996" width="9.28515625" style="374" customWidth="1"/>
    <col min="9997" max="9997" width="9.7109375" style="374" customWidth="1"/>
    <col min="9998" max="9998" width="9.28515625" style="374" customWidth="1"/>
    <col min="9999" max="9999" width="6.85546875" style="374" customWidth="1"/>
    <col min="10000" max="10000" width="12.5703125" style="374" customWidth="1"/>
    <col min="10001" max="10001" width="11" style="374" customWidth="1"/>
    <col min="10002" max="10002" width="9.140625" style="374" customWidth="1"/>
    <col min="10003" max="10003" width="8" style="374" customWidth="1"/>
    <col min="10004" max="10004" width="8.5703125" style="374" customWidth="1"/>
    <col min="10005" max="10240" width="12.5703125" style="374"/>
    <col min="10241" max="10241" width="26" style="374" customWidth="1"/>
    <col min="10242" max="10242" width="9.85546875" style="374" customWidth="1"/>
    <col min="10243" max="10243" width="10.28515625" style="374" customWidth="1"/>
    <col min="10244" max="10244" width="5.42578125" style="374" customWidth="1"/>
    <col min="10245" max="10245" width="15.140625" style="374" customWidth="1"/>
    <col min="10246" max="10246" width="16.42578125" style="374" customWidth="1"/>
    <col min="10247" max="10248" width="15.140625" style="374" customWidth="1"/>
    <col min="10249" max="10249" width="13.5703125" style="374" customWidth="1"/>
    <col min="10250" max="10250" width="14.28515625" style="374" customWidth="1"/>
    <col min="10251" max="10251" width="11.28515625" style="374" customWidth="1"/>
    <col min="10252" max="10252" width="9.28515625" style="374" customWidth="1"/>
    <col min="10253" max="10253" width="9.7109375" style="374" customWidth="1"/>
    <col min="10254" max="10254" width="9.28515625" style="374" customWidth="1"/>
    <col min="10255" max="10255" width="6.85546875" style="374" customWidth="1"/>
    <col min="10256" max="10256" width="12.5703125" style="374" customWidth="1"/>
    <col min="10257" max="10257" width="11" style="374" customWidth="1"/>
    <col min="10258" max="10258" width="9.140625" style="374" customWidth="1"/>
    <col min="10259" max="10259" width="8" style="374" customWidth="1"/>
    <col min="10260" max="10260" width="8.5703125" style="374" customWidth="1"/>
    <col min="10261" max="10496" width="12.5703125" style="374"/>
    <col min="10497" max="10497" width="26" style="374" customWidth="1"/>
    <col min="10498" max="10498" width="9.85546875" style="374" customWidth="1"/>
    <col min="10499" max="10499" width="10.28515625" style="374" customWidth="1"/>
    <col min="10500" max="10500" width="5.42578125" style="374" customWidth="1"/>
    <col min="10501" max="10501" width="15.140625" style="374" customWidth="1"/>
    <col min="10502" max="10502" width="16.42578125" style="374" customWidth="1"/>
    <col min="10503" max="10504" width="15.140625" style="374" customWidth="1"/>
    <col min="10505" max="10505" width="13.5703125" style="374" customWidth="1"/>
    <col min="10506" max="10506" width="14.28515625" style="374" customWidth="1"/>
    <col min="10507" max="10507" width="11.28515625" style="374" customWidth="1"/>
    <col min="10508" max="10508" width="9.28515625" style="374" customWidth="1"/>
    <col min="10509" max="10509" width="9.7109375" style="374" customWidth="1"/>
    <col min="10510" max="10510" width="9.28515625" style="374" customWidth="1"/>
    <col min="10511" max="10511" width="6.85546875" style="374" customWidth="1"/>
    <col min="10512" max="10512" width="12.5703125" style="374" customWidth="1"/>
    <col min="10513" max="10513" width="11" style="374" customWidth="1"/>
    <col min="10514" max="10514" width="9.140625" style="374" customWidth="1"/>
    <col min="10515" max="10515" width="8" style="374" customWidth="1"/>
    <col min="10516" max="10516" width="8.5703125" style="374" customWidth="1"/>
    <col min="10517" max="10752" width="12.5703125" style="374"/>
    <col min="10753" max="10753" width="26" style="374" customWidth="1"/>
    <col min="10754" max="10754" width="9.85546875" style="374" customWidth="1"/>
    <col min="10755" max="10755" width="10.28515625" style="374" customWidth="1"/>
    <col min="10756" max="10756" width="5.42578125" style="374" customWidth="1"/>
    <col min="10757" max="10757" width="15.140625" style="374" customWidth="1"/>
    <col min="10758" max="10758" width="16.42578125" style="374" customWidth="1"/>
    <col min="10759" max="10760" width="15.140625" style="374" customWidth="1"/>
    <col min="10761" max="10761" width="13.5703125" style="374" customWidth="1"/>
    <col min="10762" max="10762" width="14.28515625" style="374" customWidth="1"/>
    <col min="10763" max="10763" width="11.28515625" style="374" customWidth="1"/>
    <col min="10764" max="10764" width="9.28515625" style="374" customWidth="1"/>
    <col min="10765" max="10765" width="9.7109375" style="374" customWidth="1"/>
    <col min="10766" max="10766" width="9.28515625" style="374" customWidth="1"/>
    <col min="10767" max="10767" width="6.85546875" style="374" customWidth="1"/>
    <col min="10768" max="10768" width="12.5703125" style="374" customWidth="1"/>
    <col min="10769" max="10769" width="11" style="374" customWidth="1"/>
    <col min="10770" max="10770" width="9.140625" style="374" customWidth="1"/>
    <col min="10771" max="10771" width="8" style="374" customWidth="1"/>
    <col min="10772" max="10772" width="8.5703125" style="374" customWidth="1"/>
    <col min="10773" max="11008" width="12.5703125" style="374"/>
    <col min="11009" max="11009" width="26" style="374" customWidth="1"/>
    <col min="11010" max="11010" width="9.85546875" style="374" customWidth="1"/>
    <col min="11011" max="11011" width="10.28515625" style="374" customWidth="1"/>
    <col min="11012" max="11012" width="5.42578125" style="374" customWidth="1"/>
    <col min="11013" max="11013" width="15.140625" style="374" customWidth="1"/>
    <col min="11014" max="11014" width="16.42578125" style="374" customWidth="1"/>
    <col min="11015" max="11016" width="15.140625" style="374" customWidth="1"/>
    <col min="11017" max="11017" width="13.5703125" style="374" customWidth="1"/>
    <col min="11018" max="11018" width="14.28515625" style="374" customWidth="1"/>
    <col min="11019" max="11019" width="11.28515625" style="374" customWidth="1"/>
    <col min="11020" max="11020" width="9.28515625" style="374" customWidth="1"/>
    <col min="11021" max="11021" width="9.7109375" style="374" customWidth="1"/>
    <col min="11022" max="11022" width="9.28515625" style="374" customWidth="1"/>
    <col min="11023" max="11023" width="6.85546875" style="374" customWidth="1"/>
    <col min="11024" max="11024" width="12.5703125" style="374" customWidth="1"/>
    <col min="11025" max="11025" width="11" style="374" customWidth="1"/>
    <col min="11026" max="11026" width="9.140625" style="374" customWidth="1"/>
    <col min="11027" max="11027" width="8" style="374" customWidth="1"/>
    <col min="11028" max="11028" width="8.5703125" style="374" customWidth="1"/>
    <col min="11029" max="11264" width="12.5703125" style="374"/>
    <col min="11265" max="11265" width="26" style="374" customWidth="1"/>
    <col min="11266" max="11266" width="9.85546875" style="374" customWidth="1"/>
    <col min="11267" max="11267" width="10.28515625" style="374" customWidth="1"/>
    <col min="11268" max="11268" width="5.42578125" style="374" customWidth="1"/>
    <col min="11269" max="11269" width="15.140625" style="374" customWidth="1"/>
    <col min="11270" max="11270" width="16.42578125" style="374" customWidth="1"/>
    <col min="11271" max="11272" width="15.140625" style="374" customWidth="1"/>
    <col min="11273" max="11273" width="13.5703125" style="374" customWidth="1"/>
    <col min="11274" max="11274" width="14.28515625" style="374" customWidth="1"/>
    <col min="11275" max="11275" width="11.28515625" style="374" customWidth="1"/>
    <col min="11276" max="11276" width="9.28515625" style="374" customWidth="1"/>
    <col min="11277" max="11277" width="9.7109375" style="374" customWidth="1"/>
    <col min="11278" max="11278" width="9.28515625" style="374" customWidth="1"/>
    <col min="11279" max="11279" width="6.85546875" style="374" customWidth="1"/>
    <col min="11280" max="11280" width="12.5703125" style="374" customWidth="1"/>
    <col min="11281" max="11281" width="11" style="374" customWidth="1"/>
    <col min="11282" max="11282" width="9.140625" style="374" customWidth="1"/>
    <col min="11283" max="11283" width="8" style="374" customWidth="1"/>
    <col min="11284" max="11284" width="8.5703125" style="374" customWidth="1"/>
    <col min="11285" max="11520" width="12.5703125" style="374"/>
    <col min="11521" max="11521" width="26" style="374" customWidth="1"/>
    <col min="11522" max="11522" width="9.85546875" style="374" customWidth="1"/>
    <col min="11523" max="11523" width="10.28515625" style="374" customWidth="1"/>
    <col min="11524" max="11524" width="5.42578125" style="374" customWidth="1"/>
    <col min="11525" max="11525" width="15.140625" style="374" customWidth="1"/>
    <col min="11526" max="11526" width="16.42578125" style="374" customWidth="1"/>
    <col min="11527" max="11528" width="15.140625" style="374" customWidth="1"/>
    <col min="11529" max="11529" width="13.5703125" style="374" customWidth="1"/>
    <col min="11530" max="11530" width="14.28515625" style="374" customWidth="1"/>
    <col min="11531" max="11531" width="11.28515625" style="374" customWidth="1"/>
    <col min="11532" max="11532" width="9.28515625" style="374" customWidth="1"/>
    <col min="11533" max="11533" width="9.7109375" style="374" customWidth="1"/>
    <col min="11534" max="11534" width="9.28515625" style="374" customWidth="1"/>
    <col min="11535" max="11535" width="6.85546875" style="374" customWidth="1"/>
    <col min="11536" max="11536" width="12.5703125" style="374" customWidth="1"/>
    <col min="11537" max="11537" width="11" style="374" customWidth="1"/>
    <col min="11538" max="11538" width="9.140625" style="374" customWidth="1"/>
    <col min="11539" max="11539" width="8" style="374" customWidth="1"/>
    <col min="11540" max="11540" width="8.5703125" style="374" customWidth="1"/>
    <col min="11541" max="11776" width="12.5703125" style="374"/>
    <col min="11777" max="11777" width="26" style="374" customWidth="1"/>
    <col min="11778" max="11778" width="9.85546875" style="374" customWidth="1"/>
    <col min="11779" max="11779" width="10.28515625" style="374" customWidth="1"/>
    <col min="11780" max="11780" width="5.42578125" style="374" customWidth="1"/>
    <col min="11781" max="11781" width="15.140625" style="374" customWidth="1"/>
    <col min="11782" max="11782" width="16.42578125" style="374" customWidth="1"/>
    <col min="11783" max="11784" width="15.140625" style="374" customWidth="1"/>
    <col min="11785" max="11785" width="13.5703125" style="374" customWidth="1"/>
    <col min="11786" max="11786" width="14.28515625" style="374" customWidth="1"/>
    <col min="11787" max="11787" width="11.28515625" style="374" customWidth="1"/>
    <col min="11788" max="11788" width="9.28515625" style="374" customWidth="1"/>
    <col min="11789" max="11789" width="9.7109375" style="374" customWidth="1"/>
    <col min="11790" max="11790" width="9.28515625" style="374" customWidth="1"/>
    <col min="11791" max="11791" width="6.85546875" style="374" customWidth="1"/>
    <col min="11792" max="11792" width="12.5703125" style="374" customWidth="1"/>
    <col min="11793" max="11793" width="11" style="374" customWidth="1"/>
    <col min="11794" max="11794" width="9.140625" style="374" customWidth="1"/>
    <col min="11795" max="11795" width="8" style="374" customWidth="1"/>
    <col min="11796" max="11796" width="8.5703125" style="374" customWidth="1"/>
    <col min="11797" max="12032" width="12.5703125" style="374"/>
    <col min="12033" max="12033" width="26" style="374" customWidth="1"/>
    <col min="12034" max="12034" width="9.85546875" style="374" customWidth="1"/>
    <col min="12035" max="12035" width="10.28515625" style="374" customWidth="1"/>
    <col min="12036" max="12036" width="5.42578125" style="374" customWidth="1"/>
    <col min="12037" max="12037" width="15.140625" style="374" customWidth="1"/>
    <col min="12038" max="12038" width="16.42578125" style="374" customWidth="1"/>
    <col min="12039" max="12040" width="15.140625" style="374" customWidth="1"/>
    <col min="12041" max="12041" width="13.5703125" style="374" customWidth="1"/>
    <col min="12042" max="12042" width="14.28515625" style="374" customWidth="1"/>
    <col min="12043" max="12043" width="11.28515625" style="374" customWidth="1"/>
    <col min="12044" max="12044" width="9.28515625" style="374" customWidth="1"/>
    <col min="12045" max="12045" width="9.7109375" style="374" customWidth="1"/>
    <col min="12046" max="12046" width="9.28515625" style="374" customWidth="1"/>
    <col min="12047" max="12047" width="6.85546875" style="374" customWidth="1"/>
    <col min="12048" max="12048" width="12.5703125" style="374" customWidth="1"/>
    <col min="12049" max="12049" width="11" style="374" customWidth="1"/>
    <col min="12050" max="12050" width="9.140625" style="374" customWidth="1"/>
    <col min="12051" max="12051" width="8" style="374" customWidth="1"/>
    <col min="12052" max="12052" width="8.5703125" style="374" customWidth="1"/>
    <col min="12053" max="12288" width="12.5703125" style="374"/>
    <col min="12289" max="12289" width="26" style="374" customWidth="1"/>
    <col min="12290" max="12290" width="9.85546875" style="374" customWidth="1"/>
    <col min="12291" max="12291" width="10.28515625" style="374" customWidth="1"/>
    <col min="12292" max="12292" width="5.42578125" style="374" customWidth="1"/>
    <col min="12293" max="12293" width="15.140625" style="374" customWidth="1"/>
    <col min="12294" max="12294" width="16.42578125" style="374" customWidth="1"/>
    <col min="12295" max="12296" width="15.140625" style="374" customWidth="1"/>
    <col min="12297" max="12297" width="13.5703125" style="374" customWidth="1"/>
    <col min="12298" max="12298" width="14.28515625" style="374" customWidth="1"/>
    <col min="12299" max="12299" width="11.28515625" style="374" customWidth="1"/>
    <col min="12300" max="12300" width="9.28515625" style="374" customWidth="1"/>
    <col min="12301" max="12301" width="9.7109375" style="374" customWidth="1"/>
    <col min="12302" max="12302" width="9.28515625" style="374" customWidth="1"/>
    <col min="12303" max="12303" width="6.85546875" style="374" customWidth="1"/>
    <col min="12304" max="12304" width="12.5703125" style="374" customWidth="1"/>
    <col min="12305" max="12305" width="11" style="374" customWidth="1"/>
    <col min="12306" max="12306" width="9.140625" style="374" customWidth="1"/>
    <col min="12307" max="12307" width="8" style="374" customWidth="1"/>
    <col min="12308" max="12308" width="8.5703125" style="374" customWidth="1"/>
    <col min="12309" max="12544" width="12.5703125" style="374"/>
    <col min="12545" max="12545" width="26" style="374" customWidth="1"/>
    <col min="12546" max="12546" width="9.85546875" style="374" customWidth="1"/>
    <col min="12547" max="12547" width="10.28515625" style="374" customWidth="1"/>
    <col min="12548" max="12548" width="5.42578125" style="374" customWidth="1"/>
    <col min="12549" max="12549" width="15.140625" style="374" customWidth="1"/>
    <col min="12550" max="12550" width="16.42578125" style="374" customWidth="1"/>
    <col min="12551" max="12552" width="15.140625" style="374" customWidth="1"/>
    <col min="12553" max="12553" width="13.5703125" style="374" customWidth="1"/>
    <col min="12554" max="12554" width="14.28515625" style="374" customWidth="1"/>
    <col min="12555" max="12555" width="11.28515625" style="374" customWidth="1"/>
    <col min="12556" max="12556" width="9.28515625" style="374" customWidth="1"/>
    <col min="12557" max="12557" width="9.7109375" style="374" customWidth="1"/>
    <col min="12558" max="12558" width="9.28515625" style="374" customWidth="1"/>
    <col min="12559" max="12559" width="6.85546875" style="374" customWidth="1"/>
    <col min="12560" max="12560" width="12.5703125" style="374" customWidth="1"/>
    <col min="12561" max="12561" width="11" style="374" customWidth="1"/>
    <col min="12562" max="12562" width="9.140625" style="374" customWidth="1"/>
    <col min="12563" max="12563" width="8" style="374" customWidth="1"/>
    <col min="12564" max="12564" width="8.5703125" style="374" customWidth="1"/>
    <col min="12565" max="12800" width="12.5703125" style="374"/>
    <col min="12801" max="12801" width="26" style="374" customWidth="1"/>
    <col min="12802" max="12802" width="9.85546875" style="374" customWidth="1"/>
    <col min="12803" max="12803" width="10.28515625" style="374" customWidth="1"/>
    <col min="12804" max="12804" width="5.42578125" style="374" customWidth="1"/>
    <col min="12805" max="12805" width="15.140625" style="374" customWidth="1"/>
    <col min="12806" max="12806" width="16.42578125" style="374" customWidth="1"/>
    <col min="12807" max="12808" width="15.140625" style="374" customWidth="1"/>
    <col min="12809" max="12809" width="13.5703125" style="374" customWidth="1"/>
    <col min="12810" max="12810" width="14.28515625" style="374" customWidth="1"/>
    <col min="12811" max="12811" width="11.28515625" style="374" customWidth="1"/>
    <col min="12812" max="12812" width="9.28515625" style="374" customWidth="1"/>
    <col min="12813" max="12813" width="9.7109375" style="374" customWidth="1"/>
    <col min="12814" max="12814" width="9.28515625" style="374" customWidth="1"/>
    <col min="12815" max="12815" width="6.85546875" style="374" customWidth="1"/>
    <col min="12816" max="12816" width="12.5703125" style="374" customWidth="1"/>
    <col min="12817" max="12817" width="11" style="374" customWidth="1"/>
    <col min="12818" max="12818" width="9.140625" style="374" customWidth="1"/>
    <col min="12819" max="12819" width="8" style="374" customWidth="1"/>
    <col min="12820" max="12820" width="8.5703125" style="374" customWidth="1"/>
    <col min="12821" max="13056" width="12.5703125" style="374"/>
    <col min="13057" max="13057" width="26" style="374" customWidth="1"/>
    <col min="13058" max="13058" width="9.85546875" style="374" customWidth="1"/>
    <col min="13059" max="13059" width="10.28515625" style="374" customWidth="1"/>
    <col min="13060" max="13060" width="5.42578125" style="374" customWidth="1"/>
    <col min="13061" max="13061" width="15.140625" style="374" customWidth="1"/>
    <col min="13062" max="13062" width="16.42578125" style="374" customWidth="1"/>
    <col min="13063" max="13064" width="15.140625" style="374" customWidth="1"/>
    <col min="13065" max="13065" width="13.5703125" style="374" customWidth="1"/>
    <col min="13066" max="13066" width="14.28515625" style="374" customWidth="1"/>
    <col min="13067" max="13067" width="11.28515625" style="374" customWidth="1"/>
    <col min="13068" max="13068" width="9.28515625" style="374" customWidth="1"/>
    <col min="13069" max="13069" width="9.7109375" style="374" customWidth="1"/>
    <col min="13070" max="13070" width="9.28515625" style="374" customWidth="1"/>
    <col min="13071" max="13071" width="6.85546875" style="374" customWidth="1"/>
    <col min="13072" max="13072" width="12.5703125" style="374" customWidth="1"/>
    <col min="13073" max="13073" width="11" style="374" customWidth="1"/>
    <col min="13074" max="13074" width="9.140625" style="374" customWidth="1"/>
    <col min="13075" max="13075" width="8" style="374" customWidth="1"/>
    <col min="13076" max="13076" width="8.5703125" style="374" customWidth="1"/>
    <col min="13077" max="13312" width="12.5703125" style="374"/>
    <col min="13313" max="13313" width="26" style="374" customWidth="1"/>
    <col min="13314" max="13314" width="9.85546875" style="374" customWidth="1"/>
    <col min="13315" max="13315" width="10.28515625" style="374" customWidth="1"/>
    <col min="13316" max="13316" width="5.42578125" style="374" customWidth="1"/>
    <col min="13317" max="13317" width="15.140625" style="374" customWidth="1"/>
    <col min="13318" max="13318" width="16.42578125" style="374" customWidth="1"/>
    <col min="13319" max="13320" width="15.140625" style="374" customWidth="1"/>
    <col min="13321" max="13321" width="13.5703125" style="374" customWidth="1"/>
    <col min="13322" max="13322" width="14.28515625" style="374" customWidth="1"/>
    <col min="13323" max="13323" width="11.28515625" style="374" customWidth="1"/>
    <col min="13324" max="13324" width="9.28515625" style="374" customWidth="1"/>
    <col min="13325" max="13325" width="9.7109375" style="374" customWidth="1"/>
    <col min="13326" max="13326" width="9.28515625" style="374" customWidth="1"/>
    <col min="13327" max="13327" width="6.85546875" style="374" customWidth="1"/>
    <col min="13328" max="13328" width="12.5703125" style="374" customWidth="1"/>
    <col min="13329" max="13329" width="11" style="374" customWidth="1"/>
    <col min="13330" max="13330" width="9.140625" style="374" customWidth="1"/>
    <col min="13331" max="13331" width="8" style="374" customWidth="1"/>
    <col min="13332" max="13332" width="8.5703125" style="374" customWidth="1"/>
    <col min="13333" max="13568" width="12.5703125" style="374"/>
    <col min="13569" max="13569" width="26" style="374" customWidth="1"/>
    <col min="13570" max="13570" width="9.85546875" style="374" customWidth="1"/>
    <col min="13571" max="13571" width="10.28515625" style="374" customWidth="1"/>
    <col min="13572" max="13572" width="5.42578125" style="374" customWidth="1"/>
    <col min="13573" max="13573" width="15.140625" style="374" customWidth="1"/>
    <col min="13574" max="13574" width="16.42578125" style="374" customWidth="1"/>
    <col min="13575" max="13576" width="15.140625" style="374" customWidth="1"/>
    <col min="13577" max="13577" width="13.5703125" style="374" customWidth="1"/>
    <col min="13578" max="13578" width="14.28515625" style="374" customWidth="1"/>
    <col min="13579" max="13579" width="11.28515625" style="374" customWidth="1"/>
    <col min="13580" max="13580" width="9.28515625" style="374" customWidth="1"/>
    <col min="13581" max="13581" width="9.7109375" style="374" customWidth="1"/>
    <col min="13582" max="13582" width="9.28515625" style="374" customWidth="1"/>
    <col min="13583" max="13583" width="6.85546875" style="374" customWidth="1"/>
    <col min="13584" max="13584" width="12.5703125" style="374" customWidth="1"/>
    <col min="13585" max="13585" width="11" style="374" customWidth="1"/>
    <col min="13586" max="13586" width="9.140625" style="374" customWidth="1"/>
    <col min="13587" max="13587" width="8" style="374" customWidth="1"/>
    <col min="13588" max="13588" width="8.5703125" style="374" customWidth="1"/>
    <col min="13589" max="13824" width="12.5703125" style="374"/>
    <col min="13825" max="13825" width="26" style="374" customWidth="1"/>
    <col min="13826" max="13826" width="9.85546875" style="374" customWidth="1"/>
    <col min="13827" max="13827" width="10.28515625" style="374" customWidth="1"/>
    <col min="13828" max="13828" width="5.42578125" style="374" customWidth="1"/>
    <col min="13829" max="13829" width="15.140625" style="374" customWidth="1"/>
    <col min="13830" max="13830" width="16.42578125" style="374" customWidth="1"/>
    <col min="13831" max="13832" width="15.140625" style="374" customWidth="1"/>
    <col min="13833" max="13833" width="13.5703125" style="374" customWidth="1"/>
    <col min="13834" max="13834" width="14.28515625" style="374" customWidth="1"/>
    <col min="13835" max="13835" width="11.28515625" style="374" customWidth="1"/>
    <col min="13836" max="13836" width="9.28515625" style="374" customWidth="1"/>
    <col min="13837" max="13837" width="9.7109375" style="374" customWidth="1"/>
    <col min="13838" max="13838" width="9.28515625" style="374" customWidth="1"/>
    <col min="13839" max="13839" width="6.85546875" style="374" customWidth="1"/>
    <col min="13840" max="13840" width="12.5703125" style="374" customWidth="1"/>
    <col min="13841" max="13841" width="11" style="374" customWidth="1"/>
    <col min="13842" max="13842" width="9.140625" style="374" customWidth="1"/>
    <col min="13843" max="13843" width="8" style="374" customWidth="1"/>
    <col min="13844" max="13844" width="8.5703125" style="374" customWidth="1"/>
    <col min="13845" max="14080" width="12.5703125" style="374"/>
    <col min="14081" max="14081" width="26" style="374" customWidth="1"/>
    <col min="14082" max="14082" width="9.85546875" style="374" customWidth="1"/>
    <col min="14083" max="14083" width="10.28515625" style="374" customWidth="1"/>
    <col min="14084" max="14084" width="5.42578125" style="374" customWidth="1"/>
    <col min="14085" max="14085" width="15.140625" style="374" customWidth="1"/>
    <col min="14086" max="14086" width="16.42578125" style="374" customWidth="1"/>
    <col min="14087" max="14088" width="15.140625" style="374" customWidth="1"/>
    <col min="14089" max="14089" width="13.5703125" style="374" customWidth="1"/>
    <col min="14090" max="14090" width="14.28515625" style="374" customWidth="1"/>
    <col min="14091" max="14091" width="11.28515625" style="374" customWidth="1"/>
    <col min="14092" max="14092" width="9.28515625" style="374" customWidth="1"/>
    <col min="14093" max="14093" width="9.7109375" style="374" customWidth="1"/>
    <col min="14094" max="14094" width="9.28515625" style="374" customWidth="1"/>
    <col min="14095" max="14095" width="6.85546875" style="374" customWidth="1"/>
    <col min="14096" max="14096" width="12.5703125" style="374" customWidth="1"/>
    <col min="14097" max="14097" width="11" style="374" customWidth="1"/>
    <col min="14098" max="14098" width="9.140625" style="374" customWidth="1"/>
    <col min="14099" max="14099" width="8" style="374" customWidth="1"/>
    <col min="14100" max="14100" width="8.5703125" style="374" customWidth="1"/>
    <col min="14101" max="14336" width="12.5703125" style="374"/>
    <col min="14337" max="14337" width="26" style="374" customWidth="1"/>
    <col min="14338" max="14338" width="9.85546875" style="374" customWidth="1"/>
    <col min="14339" max="14339" width="10.28515625" style="374" customWidth="1"/>
    <col min="14340" max="14340" width="5.42578125" style="374" customWidth="1"/>
    <col min="14341" max="14341" width="15.140625" style="374" customWidth="1"/>
    <col min="14342" max="14342" width="16.42578125" style="374" customWidth="1"/>
    <col min="14343" max="14344" width="15.140625" style="374" customWidth="1"/>
    <col min="14345" max="14345" width="13.5703125" style="374" customWidth="1"/>
    <col min="14346" max="14346" width="14.28515625" style="374" customWidth="1"/>
    <col min="14347" max="14347" width="11.28515625" style="374" customWidth="1"/>
    <col min="14348" max="14348" width="9.28515625" style="374" customWidth="1"/>
    <col min="14349" max="14349" width="9.7109375" style="374" customWidth="1"/>
    <col min="14350" max="14350" width="9.28515625" style="374" customWidth="1"/>
    <col min="14351" max="14351" width="6.85546875" style="374" customWidth="1"/>
    <col min="14352" max="14352" width="12.5703125" style="374" customWidth="1"/>
    <col min="14353" max="14353" width="11" style="374" customWidth="1"/>
    <col min="14354" max="14354" width="9.140625" style="374" customWidth="1"/>
    <col min="14355" max="14355" width="8" style="374" customWidth="1"/>
    <col min="14356" max="14356" width="8.5703125" style="374" customWidth="1"/>
    <col min="14357" max="14592" width="12.5703125" style="374"/>
    <col min="14593" max="14593" width="26" style="374" customWidth="1"/>
    <col min="14594" max="14594" width="9.85546875" style="374" customWidth="1"/>
    <col min="14595" max="14595" width="10.28515625" style="374" customWidth="1"/>
    <col min="14596" max="14596" width="5.42578125" style="374" customWidth="1"/>
    <col min="14597" max="14597" width="15.140625" style="374" customWidth="1"/>
    <col min="14598" max="14598" width="16.42578125" style="374" customWidth="1"/>
    <col min="14599" max="14600" width="15.140625" style="374" customWidth="1"/>
    <col min="14601" max="14601" width="13.5703125" style="374" customWidth="1"/>
    <col min="14602" max="14602" width="14.28515625" style="374" customWidth="1"/>
    <col min="14603" max="14603" width="11.28515625" style="374" customWidth="1"/>
    <col min="14604" max="14604" width="9.28515625" style="374" customWidth="1"/>
    <col min="14605" max="14605" width="9.7109375" style="374" customWidth="1"/>
    <col min="14606" max="14606" width="9.28515625" style="374" customWidth="1"/>
    <col min="14607" max="14607" width="6.85546875" style="374" customWidth="1"/>
    <col min="14608" max="14608" width="12.5703125" style="374" customWidth="1"/>
    <col min="14609" max="14609" width="11" style="374" customWidth="1"/>
    <col min="14610" max="14610" width="9.140625" style="374" customWidth="1"/>
    <col min="14611" max="14611" width="8" style="374" customWidth="1"/>
    <col min="14612" max="14612" width="8.5703125" style="374" customWidth="1"/>
    <col min="14613" max="14848" width="12.5703125" style="374"/>
    <col min="14849" max="14849" width="26" style="374" customWidth="1"/>
    <col min="14850" max="14850" width="9.85546875" style="374" customWidth="1"/>
    <col min="14851" max="14851" width="10.28515625" style="374" customWidth="1"/>
    <col min="14852" max="14852" width="5.42578125" style="374" customWidth="1"/>
    <col min="14853" max="14853" width="15.140625" style="374" customWidth="1"/>
    <col min="14854" max="14854" width="16.42578125" style="374" customWidth="1"/>
    <col min="14855" max="14856" width="15.140625" style="374" customWidth="1"/>
    <col min="14857" max="14857" width="13.5703125" style="374" customWidth="1"/>
    <col min="14858" max="14858" width="14.28515625" style="374" customWidth="1"/>
    <col min="14859" max="14859" width="11.28515625" style="374" customWidth="1"/>
    <col min="14860" max="14860" width="9.28515625" style="374" customWidth="1"/>
    <col min="14861" max="14861" width="9.7109375" style="374" customWidth="1"/>
    <col min="14862" max="14862" width="9.28515625" style="374" customWidth="1"/>
    <col min="14863" max="14863" width="6.85546875" style="374" customWidth="1"/>
    <col min="14864" max="14864" width="12.5703125" style="374" customWidth="1"/>
    <col min="14865" max="14865" width="11" style="374" customWidth="1"/>
    <col min="14866" max="14866" width="9.140625" style="374" customWidth="1"/>
    <col min="14867" max="14867" width="8" style="374" customWidth="1"/>
    <col min="14868" max="14868" width="8.5703125" style="374" customWidth="1"/>
    <col min="14869" max="15104" width="12.5703125" style="374"/>
    <col min="15105" max="15105" width="26" style="374" customWidth="1"/>
    <col min="15106" max="15106" width="9.85546875" style="374" customWidth="1"/>
    <col min="15107" max="15107" width="10.28515625" style="374" customWidth="1"/>
    <col min="15108" max="15108" width="5.42578125" style="374" customWidth="1"/>
    <col min="15109" max="15109" width="15.140625" style="374" customWidth="1"/>
    <col min="15110" max="15110" width="16.42578125" style="374" customWidth="1"/>
    <col min="15111" max="15112" width="15.140625" style="374" customWidth="1"/>
    <col min="15113" max="15113" width="13.5703125" style="374" customWidth="1"/>
    <col min="15114" max="15114" width="14.28515625" style="374" customWidth="1"/>
    <col min="15115" max="15115" width="11.28515625" style="374" customWidth="1"/>
    <col min="15116" max="15116" width="9.28515625" style="374" customWidth="1"/>
    <col min="15117" max="15117" width="9.7109375" style="374" customWidth="1"/>
    <col min="15118" max="15118" width="9.28515625" style="374" customWidth="1"/>
    <col min="15119" max="15119" width="6.85546875" style="374" customWidth="1"/>
    <col min="15120" max="15120" width="12.5703125" style="374" customWidth="1"/>
    <col min="15121" max="15121" width="11" style="374" customWidth="1"/>
    <col min="15122" max="15122" width="9.140625" style="374" customWidth="1"/>
    <col min="15123" max="15123" width="8" style="374" customWidth="1"/>
    <col min="15124" max="15124" width="8.5703125" style="374" customWidth="1"/>
    <col min="15125" max="15360" width="12.5703125" style="374"/>
    <col min="15361" max="15361" width="26" style="374" customWidth="1"/>
    <col min="15362" max="15362" width="9.85546875" style="374" customWidth="1"/>
    <col min="15363" max="15363" width="10.28515625" style="374" customWidth="1"/>
    <col min="15364" max="15364" width="5.42578125" style="374" customWidth="1"/>
    <col min="15365" max="15365" width="15.140625" style="374" customWidth="1"/>
    <col min="15366" max="15366" width="16.42578125" style="374" customWidth="1"/>
    <col min="15367" max="15368" width="15.140625" style="374" customWidth="1"/>
    <col min="15369" max="15369" width="13.5703125" style="374" customWidth="1"/>
    <col min="15370" max="15370" width="14.28515625" style="374" customWidth="1"/>
    <col min="15371" max="15371" width="11.28515625" style="374" customWidth="1"/>
    <col min="15372" max="15372" width="9.28515625" style="374" customWidth="1"/>
    <col min="15373" max="15373" width="9.7109375" style="374" customWidth="1"/>
    <col min="15374" max="15374" width="9.28515625" style="374" customWidth="1"/>
    <col min="15375" max="15375" width="6.85546875" style="374" customWidth="1"/>
    <col min="15376" max="15376" width="12.5703125" style="374" customWidth="1"/>
    <col min="15377" max="15377" width="11" style="374" customWidth="1"/>
    <col min="15378" max="15378" width="9.140625" style="374" customWidth="1"/>
    <col min="15379" max="15379" width="8" style="374" customWidth="1"/>
    <col min="15380" max="15380" width="8.5703125" style="374" customWidth="1"/>
    <col min="15381" max="15616" width="12.5703125" style="374"/>
    <col min="15617" max="15617" width="26" style="374" customWidth="1"/>
    <col min="15618" max="15618" width="9.85546875" style="374" customWidth="1"/>
    <col min="15619" max="15619" width="10.28515625" style="374" customWidth="1"/>
    <col min="15620" max="15620" width="5.42578125" style="374" customWidth="1"/>
    <col min="15621" max="15621" width="15.140625" style="374" customWidth="1"/>
    <col min="15622" max="15622" width="16.42578125" style="374" customWidth="1"/>
    <col min="15623" max="15624" width="15.140625" style="374" customWidth="1"/>
    <col min="15625" max="15625" width="13.5703125" style="374" customWidth="1"/>
    <col min="15626" max="15626" width="14.28515625" style="374" customWidth="1"/>
    <col min="15627" max="15627" width="11.28515625" style="374" customWidth="1"/>
    <col min="15628" max="15628" width="9.28515625" style="374" customWidth="1"/>
    <col min="15629" max="15629" width="9.7109375" style="374" customWidth="1"/>
    <col min="15630" max="15630" width="9.28515625" style="374" customWidth="1"/>
    <col min="15631" max="15631" width="6.85546875" style="374" customWidth="1"/>
    <col min="15632" max="15632" width="12.5703125" style="374" customWidth="1"/>
    <col min="15633" max="15633" width="11" style="374" customWidth="1"/>
    <col min="15634" max="15634" width="9.140625" style="374" customWidth="1"/>
    <col min="15635" max="15635" width="8" style="374" customWidth="1"/>
    <col min="15636" max="15636" width="8.5703125" style="374" customWidth="1"/>
    <col min="15637" max="15872" width="12.5703125" style="374"/>
    <col min="15873" max="15873" width="26" style="374" customWidth="1"/>
    <col min="15874" max="15874" width="9.85546875" style="374" customWidth="1"/>
    <col min="15875" max="15875" width="10.28515625" style="374" customWidth="1"/>
    <col min="15876" max="15876" width="5.42578125" style="374" customWidth="1"/>
    <col min="15877" max="15877" width="15.140625" style="374" customWidth="1"/>
    <col min="15878" max="15878" width="16.42578125" style="374" customWidth="1"/>
    <col min="15879" max="15880" width="15.140625" style="374" customWidth="1"/>
    <col min="15881" max="15881" width="13.5703125" style="374" customWidth="1"/>
    <col min="15882" max="15882" width="14.28515625" style="374" customWidth="1"/>
    <col min="15883" max="15883" width="11.28515625" style="374" customWidth="1"/>
    <col min="15884" max="15884" width="9.28515625" style="374" customWidth="1"/>
    <col min="15885" max="15885" width="9.7109375" style="374" customWidth="1"/>
    <col min="15886" max="15886" width="9.28515625" style="374" customWidth="1"/>
    <col min="15887" max="15887" width="6.85546875" style="374" customWidth="1"/>
    <col min="15888" max="15888" width="12.5703125" style="374" customWidth="1"/>
    <col min="15889" max="15889" width="11" style="374" customWidth="1"/>
    <col min="15890" max="15890" width="9.140625" style="374" customWidth="1"/>
    <col min="15891" max="15891" width="8" style="374" customWidth="1"/>
    <col min="15892" max="15892" width="8.5703125" style="374" customWidth="1"/>
    <col min="15893" max="16128" width="12.5703125" style="374"/>
    <col min="16129" max="16129" width="26" style="374" customWidth="1"/>
    <col min="16130" max="16130" width="9.85546875" style="374" customWidth="1"/>
    <col min="16131" max="16131" width="10.28515625" style="374" customWidth="1"/>
    <col min="16132" max="16132" width="5.42578125" style="374" customWidth="1"/>
    <col min="16133" max="16133" width="15.140625" style="374" customWidth="1"/>
    <col min="16134" max="16134" width="16.42578125" style="374" customWidth="1"/>
    <col min="16135" max="16136" width="15.140625" style="374" customWidth="1"/>
    <col min="16137" max="16137" width="13.5703125" style="374" customWidth="1"/>
    <col min="16138" max="16138" width="14.28515625" style="374" customWidth="1"/>
    <col min="16139" max="16139" width="11.28515625" style="374" customWidth="1"/>
    <col min="16140" max="16140" width="9.28515625" style="374" customWidth="1"/>
    <col min="16141" max="16141" width="9.7109375" style="374" customWidth="1"/>
    <col min="16142" max="16142" width="9.28515625" style="374" customWidth="1"/>
    <col min="16143" max="16143" width="6.85546875" style="374" customWidth="1"/>
    <col min="16144" max="16144" width="12.5703125" style="374" customWidth="1"/>
    <col min="16145" max="16145" width="11" style="374" customWidth="1"/>
    <col min="16146" max="16146" width="9.140625" style="374" customWidth="1"/>
    <col min="16147" max="16147" width="8" style="374" customWidth="1"/>
    <col min="16148" max="16148" width="8.5703125" style="374" customWidth="1"/>
    <col min="16149" max="16384" width="12.5703125" style="374"/>
  </cols>
  <sheetData>
    <row r="3" spans="1:19" s="308" customFormat="1" ht="16.5" customHeight="1">
      <c r="A3" s="303"/>
      <c r="B3" s="304"/>
      <c r="C3" s="304"/>
      <c r="D3" s="304"/>
      <c r="E3" s="304"/>
      <c r="F3" s="305"/>
      <c r="G3" s="306"/>
      <c r="H3" s="466"/>
      <c r="I3" s="466"/>
      <c r="J3" s="307"/>
      <c r="K3" s="306"/>
      <c r="L3" s="306"/>
      <c r="M3" s="306"/>
      <c r="N3" s="306"/>
      <c r="O3" s="306"/>
      <c r="P3" s="306"/>
      <c r="Q3" s="306"/>
      <c r="R3" s="306"/>
    </row>
    <row r="4" spans="1:19" s="309" customFormat="1">
      <c r="A4" s="464" t="s">
        <v>71</v>
      </c>
      <c r="B4" s="464"/>
      <c r="C4" s="464"/>
      <c r="D4" s="464"/>
      <c r="E4" s="464"/>
      <c r="F4" s="464"/>
      <c r="G4" s="464"/>
      <c r="H4" s="464"/>
      <c r="I4" s="464"/>
      <c r="J4" s="464"/>
      <c r="K4" s="464"/>
      <c r="L4" s="464"/>
      <c r="M4" s="464"/>
      <c r="N4" s="464"/>
      <c r="O4" s="464"/>
      <c r="P4" s="464"/>
      <c r="Q4" s="464"/>
      <c r="R4" s="464"/>
    </row>
    <row r="5" spans="1:19" s="309" customFormat="1">
      <c r="A5" s="467" t="s">
        <v>273</v>
      </c>
      <c r="B5" s="467"/>
      <c r="C5" s="467"/>
      <c r="D5" s="467"/>
      <c r="E5" s="467"/>
      <c r="F5" s="467"/>
      <c r="G5" s="467"/>
      <c r="H5" s="467"/>
      <c r="I5" s="467"/>
      <c r="J5" s="467"/>
      <c r="K5" s="467"/>
      <c r="L5" s="467"/>
      <c r="M5" s="467"/>
      <c r="N5" s="467"/>
      <c r="O5" s="467"/>
      <c r="P5" s="467"/>
      <c r="Q5" s="467"/>
      <c r="R5" s="467"/>
    </row>
    <row r="6" spans="1:19" s="309" customFormat="1">
      <c r="A6" s="310"/>
      <c r="B6" s="311"/>
      <c r="C6" s="311"/>
      <c r="D6" s="311"/>
      <c r="E6" s="311"/>
      <c r="F6" s="311"/>
      <c r="G6" s="311"/>
      <c r="H6" s="311"/>
      <c r="I6" s="312"/>
      <c r="J6" s="312"/>
      <c r="K6" s="312"/>
      <c r="L6" s="312"/>
      <c r="M6" s="312"/>
      <c r="N6" s="312"/>
      <c r="O6" s="313"/>
      <c r="P6" s="312"/>
      <c r="Q6" s="312"/>
      <c r="R6" s="311"/>
    </row>
    <row r="7" spans="1:19" s="323" customFormat="1">
      <c r="A7" s="314" t="s">
        <v>72</v>
      </c>
      <c r="B7" s="395"/>
      <c r="C7" s="315"/>
      <c r="D7" s="315"/>
      <c r="E7" s="315"/>
      <c r="F7" s="316"/>
      <c r="G7" s="317"/>
      <c r="H7" s="317"/>
      <c r="I7" s="318"/>
      <c r="J7" s="319"/>
      <c r="K7" s="320"/>
      <c r="L7" s="320"/>
      <c r="M7" s="320"/>
      <c r="N7" s="321"/>
      <c r="O7" s="163"/>
      <c r="P7" s="321"/>
      <c r="Q7" s="322"/>
      <c r="R7" s="321"/>
    </row>
    <row r="8" spans="1:19" s="309" customFormat="1" ht="12">
      <c r="A8" s="166" t="s">
        <v>73</v>
      </c>
      <c r="B8" s="167" t="s">
        <v>74</v>
      </c>
      <c r="C8" s="166" t="s">
        <v>75</v>
      </c>
      <c r="D8" s="167" t="s">
        <v>76</v>
      </c>
      <c r="E8" s="168" t="s">
        <v>77</v>
      </c>
      <c r="F8" s="169"/>
      <c r="G8" s="170"/>
      <c r="H8" s="171" t="s">
        <v>78</v>
      </c>
      <c r="I8" s="172" t="s">
        <v>79</v>
      </c>
      <c r="J8" s="173" t="s">
        <v>80</v>
      </c>
      <c r="K8" s="324" t="s">
        <v>81</v>
      </c>
      <c r="L8" s="325"/>
      <c r="M8" s="325"/>
      <c r="N8" s="326"/>
      <c r="O8" s="327" t="s">
        <v>82</v>
      </c>
      <c r="P8" s="328" t="s">
        <v>83</v>
      </c>
      <c r="Q8" s="329"/>
      <c r="R8" s="330" t="s">
        <v>84</v>
      </c>
      <c r="S8" s="331"/>
    </row>
    <row r="9" spans="1:19" s="309" customFormat="1" ht="12">
      <c r="A9" s="177" t="s">
        <v>85</v>
      </c>
      <c r="B9" s="29" t="s">
        <v>86</v>
      </c>
      <c r="C9" s="178" t="s">
        <v>87</v>
      </c>
      <c r="D9" s="29" t="s">
        <v>88</v>
      </c>
      <c r="E9" s="179" t="s">
        <v>85</v>
      </c>
      <c r="F9" s="166" t="s">
        <v>85</v>
      </c>
      <c r="G9" s="180" t="s">
        <v>85</v>
      </c>
      <c r="H9" s="181" t="s">
        <v>89</v>
      </c>
      <c r="I9" s="182" t="s">
        <v>90</v>
      </c>
      <c r="J9" s="183" t="s">
        <v>91</v>
      </c>
      <c r="K9" s="332" t="s">
        <v>92</v>
      </c>
      <c r="L9" s="330" t="s">
        <v>93</v>
      </c>
      <c r="M9" s="333" t="s">
        <v>94</v>
      </c>
      <c r="N9" s="330" t="s">
        <v>92</v>
      </c>
      <c r="O9" s="334" t="s">
        <v>87</v>
      </c>
      <c r="P9" s="335" t="s">
        <v>95</v>
      </c>
      <c r="Q9" s="336"/>
      <c r="R9" s="337" t="s">
        <v>96</v>
      </c>
      <c r="S9" s="331"/>
    </row>
    <row r="10" spans="1:19" s="309" customFormat="1" ht="12">
      <c r="A10" s="178" t="s">
        <v>97</v>
      </c>
      <c r="B10" s="29"/>
      <c r="C10" s="178" t="s">
        <v>98</v>
      </c>
      <c r="D10" s="29"/>
      <c r="E10" s="185" t="s">
        <v>99</v>
      </c>
      <c r="F10" s="177" t="s">
        <v>100</v>
      </c>
      <c r="G10" s="186" t="s">
        <v>101</v>
      </c>
      <c r="H10" s="181" t="s">
        <v>102</v>
      </c>
      <c r="I10" s="182" t="s">
        <v>103</v>
      </c>
      <c r="J10" s="183" t="s">
        <v>103</v>
      </c>
      <c r="K10" s="338" t="s">
        <v>104</v>
      </c>
      <c r="L10" s="337" t="s">
        <v>104</v>
      </c>
      <c r="M10" s="339" t="s">
        <v>104</v>
      </c>
      <c r="N10" s="337" t="s">
        <v>104</v>
      </c>
      <c r="O10" s="340" t="s">
        <v>105</v>
      </c>
      <c r="P10" s="330" t="s">
        <v>87</v>
      </c>
      <c r="Q10" s="330" t="s">
        <v>85</v>
      </c>
      <c r="R10" s="341" t="s">
        <v>59</v>
      </c>
      <c r="S10" s="331"/>
    </row>
    <row r="11" spans="1:19" s="309" customFormat="1" ht="12">
      <c r="A11" s="178" t="s">
        <v>106</v>
      </c>
      <c r="B11" s="30"/>
      <c r="C11" s="178"/>
      <c r="D11" s="29"/>
      <c r="E11" s="185" t="s">
        <v>107</v>
      </c>
      <c r="F11" s="177" t="s">
        <v>108</v>
      </c>
      <c r="G11" s="186" t="s">
        <v>109</v>
      </c>
      <c r="H11" s="181" t="s">
        <v>110</v>
      </c>
      <c r="I11" s="182" t="s">
        <v>111</v>
      </c>
      <c r="J11" s="189" t="s">
        <v>111</v>
      </c>
      <c r="K11" s="338" t="s">
        <v>112</v>
      </c>
      <c r="L11" s="337" t="s">
        <v>113</v>
      </c>
      <c r="M11" s="339" t="s">
        <v>113</v>
      </c>
      <c r="N11" s="337" t="s">
        <v>113</v>
      </c>
      <c r="O11" s="340"/>
      <c r="P11" s="337" t="s">
        <v>100</v>
      </c>
      <c r="Q11" s="342" t="s">
        <v>101</v>
      </c>
      <c r="R11" s="341" t="s">
        <v>114</v>
      </c>
      <c r="S11" s="331"/>
    </row>
    <row r="12" spans="1:19" s="309" customFormat="1" ht="12">
      <c r="A12" s="178" t="s">
        <v>85</v>
      </c>
      <c r="B12" s="29"/>
      <c r="C12" s="178"/>
      <c r="D12" s="190"/>
      <c r="E12" s="185" t="s">
        <v>115</v>
      </c>
      <c r="F12" s="177" t="s">
        <v>116</v>
      </c>
      <c r="G12" s="186"/>
      <c r="H12" s="181"/>
      <c r="I12" s="182"/>
      <c r="J12" s="189"/>
      <c r="K12" s="338" t="s">
        <v>117</v>
      </c>
      <c r="L12" s="337" t="s">
        <v>118</v>
      </c>
      <c r="M12" s="339" t="s">
        <v>118</v>
      </c>
      <c r="N12" s="337" t="s">
        <v>118</v>
      </c>
      <c r="O12" s="340"/>
      <c r="P12" s="337" t="s">
        <v>119</v>
      </c>
      <c r="Q12" s="337" t="s">
        <v>118</v>
      </c>
      <c r="R12" s="341" t="s">
        <v>120</v>
      </c>
      <c r="S12" s="331"/>
    </row>
    <row r="13" spans="1:19" s="309" customFormat="1" ht="15.75" customHeight="1">
      <c r="A13" s="178" t="s">
        <v>98</v>
      </c>
      <c r="B13" s="29"/>
      <c r="C13" s="178"/>
      <c r="D13" s="190"/>
      <c r="E13" s="185"/>
      <c r="F13" s="177" t="s">
        <v>109</v>
      </c>
      <c r="G13" s="186"/>
      <c r="H13" s="181"/>
      <c r="I13" s="182"/>
      <c r="J13" s="189"/>
      <c r="K13" s="338" t="s">
        <v>121</v>
      </c>
      <c r="L13" s="337"/>
      <c r="M13" s="339"/>
      <c r="N13" s="337"/>
      <c r="O13" s="340"/>
      <c r="P13" s="337" t="s">
        <v>122</v>
      </c>
      <c r="Q13" s="343"/>
      <c r="R13" s="341"/>
      <c r="S13" s="331"/>
    </row>
    <row r="14" spans="1:19" s="309" customFormat="1" ht="13.5" customHeight="1">
      <c r="A14" s="191"/>
      <c r="B14" s="192"/>
      <c r="C14" s="191"/>
      <c r="D14" s="193"/>
      <c r="E14" s="194"/>
      <c r="F14" s="195"/>
      <c r="G14" s="196"/>
      <c r="H14" s="197"/>
      <c r="I14" s="198"/>
      <c r="J14" s="199"/>
      <c r="K14" s="344" t="s">
        <v>118</v>
      </c>
      <c r="L14" s="345"/>
      <c r="M14" s="346"/>
      <c r="N14" s="345"/>
      <c r="O14" s="347"/>
      <c r="P14" s="345" t="s">
        <v>118</v>
      </c>
      <c r="Q14" s="348"/>
      <c r="R14" s="349"/>
      <c r="S14" s="331"/>
    </row>
    <row r="15" spans="1:19" s="355" customFormat="1" ht="14.25" customHeight="1">
      <c r="A15" s="31" t="s">
        <v>128</v>
      </c>
      <c r="B15" s="32"/>
      <c r="C15" s="33">
        <v>44249</v>
      </c>
      <c r="D15" s="34">
        <v>1461</v>
      </c>
      <c r="E15" s="35">
        <f>E16+E17+E18+E19</f>
        <v>200000000</v>
      </c>
      <c r="F15" s="35">
        <f>F16+F17+F18+F19</f>
        <v>528975000</v>
      </c>
      <c r="G15" s="35">
        <f>G16+G17+G18+G19</f>
        <v>200000000</v>
      </c>
      <c r="H15" s="35"/>
      <c r="I15" s="36"/>
      <c r="J15" s="37"/>
      <c r="K15" s="350"/>
      <c r="L15" s="350"/>
      <c r="M15" s="350"/>
      <c r="N15" s="351"/>
      <c r="O15" s="352">
        <v>3.0000000000000001E-3</v>
      </c>
      <c r="P15" s="353"/>
      <c r="Q15" s="352"/>
      <c r="R15" s="354"/>
    </row>
    <row r="16" spans="1:19" s="355" customFormat="1" ht="14.1" customHeight="1">
      <c r="A16" s="40" t="s">
        <v>123</v>
      </c>
      <c r="B16" s="41">
        <v>42788</v>
      </c>
      <c r="C16" s="41">
        <v>44249</v>
      </c>
      <c r="D16" s="42"/>
      <c r="E16" s="43">
        <v>60000000</v>
      </c>
      <c r="F16" s="44">
        <v>213250000</v>
      </c>
      <c r="G16" s="43">
        <v>60000000</v>
      </c>
      <c r="H16" s="43">
        <v>60287191.18</v>
      </c>
      <c r="I16" s="43">
        <v>0</v>
      </c>
      <c r="J16" s="44">
        <v>287191.18</v>
      </c>
      <c r="K16" s="44">
        <v>100.13</v>
      </c>
      <c r="L16" s="44">
        <v>100.4</v>
      </c>
      <c r="M16" s="44">
        <v>100.6</v>
      </c>
      <c r="N16" s="44">
        <v>100.48</v>
      </c>
      <c r="O16" s="45">
        <v>3.0000000000000001E-3</v>
      </c>
      <c r="P16" s="45">
        <v>2.7000000000000001E-3</v>
      </c>
      <c r="Q16" s="45">
        <v>1.8E-3</v>
      </c>
      <c r="R16" s="43">
        <v>0</v>
      </c>
    </row>
    <row r="17" spans="1:20" s="355" customFormat="1" ht="14.1" customHeight="1">
      <c r="A17" s="40" t="s">
        <v>137</v>
      </c>
      <c r="B17" s="41">
        <v>42851</v>
      </c>
      <c r="C17" s="41">
        <v>44249</v>
      </c>
      <c r="D17" s="73"/>
      <c r="E17" s="43">
        <v>60000000</v>
      </c>
      <c r="F17" s="44">
        <v>149350000</v>
      </c>
      <c r="G17" s="43">
        <v>60000000</v>
      </c>
      <c r="H17" s="43">
        <v>60474000.009999998</v>
      </c>
      <c r="I17" s="43">
        <v>0</v>
      </c>
      <c r="J17" s="203">
        <v>444000</v>
      </c>
      <c r="K17" s="44">
        <v>100.43</v>
      </c>
      <c r="L17" s="44">
        <v>100.66</v>
      </c>
      <c r="M17" s="44">
        <v>100.92</v>
      </c>
      <c r="N17" s="44">
        <v>100.74</v>
      </c>
      <c r="O17" s="45">
        <v>3.0000000000000001E-3</v>
      </c>
      <c r="P17" s="45">
        <v>1.9E-3</v>
      </c>
      <c r="Q17" s="45">
        <v>1.1000000000000001E-3</v>
      </c>
      <c r="R17" s="43">
        <v>0</v>
      </c>
    </row>
    <row r="18" spans="1:20" s="355" customFormat="1" ht="14.1" customHeight="1">
      <c r="A18" s="40" t="s">
        <v>138</v>
      </c>
      <c r="B18" s="41">
        <v>42907</v>
      </c>
      <c r="C18" s="204">
        <v>44249</v>
      </c>
      <c r="D18" s="42"/>
      <c r="E18" s="43">
        <v>50000000</v>
      </c>
      <c r="F18" s="44">
        <v>103000000</v>
      </c>
      <c r="G18" s="43">
        <v>50000000</v>
      </c>
      <c r="H18" s="43">
        <v>50508650</v>
      </c>
      <c r="I18" s="43">
        <v>0</v>
      </c>
      <c r="J18" s="203">
        <v>458650</v>
      </c>
      <c r="K18" s="44">
        <v>100.78</v>
      </c>
      <c r="L18" s="44">
        <v>100.83</v>
      </c>
      <c r="M18" s="44">
        <v>101.03</v>
      </c>
      <c r="N18" s="44">
        <v>100.92</v>
      </c>
      <c r="O18" s="45">
        <v>3.0000000000000001E-3</v>
      </c>
      <c r="P18" s="45">
        <v>8.9999999999999998E-4</v>
      </c>
      <c r="Q18" s="45">
        <v>5.0000000000000001E-4</v>
      </c>
      <c r="R18" s="43">
        <v>0</v>
      </c>
    </row>
    <row r="19" spans="1:20" s="355" customFormat="1" ht="14.1" customHeight="1">
      <c r="A19" s="134" t="s">
        <v>126</v>
      </c>
      <c r="B19" s="46">
        <v>43054</v>
      </c>
      <c r="C19" s="205">
        <v>44249</v>
      </c>
      <c r="D19" s="47"/>
      <c r="E19" s="43">
        <v>30000000</v>
      </c>
      <c r="F19" s="48">
        <v>63375000</v>
      </c>
      <c r="G19" s="43">
        <v>30000000</v>
      </c>
      <c r="H19" s="49">
        <v>30507448.75</v>
      </c>
      <c r="I19" s="49">
        <v>0</v>
      </c>
      <c r="J19" s="206">
        <v>486448.75</v>
      </c>
      <c r="K19" s="48">
        <v>101.23</v>
      </c>
      <c r="L19" s="48">
        <v>101.24</v>
      </c>
      <c r="M19" s="48">
        <v>102.21</v>
      </c>
      <c r="N19" s="48">
        <v>101.62</v>
      </c>
      <c r="O19" s="45">
        <v>3.0000000000000001E-3</v>
      </c>
      <c r="P19" s="50">
        <v>-8.0000000000000004E-4</v>
      </c>
      <c r="Q19" s="50">
        <v>-1.9E-3</v>
      </c>
      <c r="R19" s="43">
        <v>0</v>
      </c>
    </row>
    <row r="20" spans="1:20" s="355" customFormat="1" ht="14.25" customHeight="1">
      <c r="A20" s="207" t="s">
        <v>129</v>
      </c>
      <c r="B20" s="208"/>
      <c r="C20" s="208"/>
      <c r="D20" s="208"/>
      <c r="E20" s="209">
        <f>E15</f>
        <v>200000000</v>
      </c>
      <c r="F20" s="209">
        <f>F15</f>
        <v>528975000</v>
      </c>
      <c r="G20" s="209">
        <f>G15</f>
        <v>200000000</v>
      </c>
      <c r="H20" s="209">
        <f>SUM(H16:H19)</f>
        <v>201777289.94</v>
      </c>
      <c r="I20" s="209">
        <f>SUM(I16:I19)</f>
        <v>0</v>
      </c>
      <c r="J20" s="209">
        <f>SUM(J16:J19)</f>
        <v>1676289.93</v>
      </c>
      <c r="K20" s="210"/>
      <c r="L20" s="210"/>
      <c r="M20" s="210"/>
      <c r="N20" s="210"/>
      <c r="O20" s="211"/>
      <c r="P20" s="211"/>
      <c r="Q20" s="211"/>
      <c r="R20" s="212"/>
    </row>
    <row r="21" spans="1:20" s="51" customFormat="1" ht="12" customHeight="1"/>
    <row r="22" spans="1:20" s="51" customFormat="1" ht="12.75" customHeight="1">
      <c r="A22" s="213" t="s">
        <v>133</v>
      </c>
      <c r="B22" s="97"/>
      <c r="C22" s="97">
        <v>43865</v>
      </c>
      <c r="D22" s="99">
        <v>1826</v>
      </c>
      <c r="E22" s="100">
        <f>E23+E25+E24+E26+E27+E28</f>
        <v>600000000</v>
      </c>
      <c r="F22" s="100">
        <f>F23+F25+F24+F26+F27+F28</f>
        <v>1051650000</v>
      </c>
      <c r="G22" s="100">
        <f>G23+G25+G24+G26+G27+G28</f>
        <v>400000000</v>
      </c>
      <c r="H22" s="100"/>
      <c r="I22" s="100"/>
      <c r="J22" s="100"/>
      <c r="K22" s="101"/>
      <c r="L22" s="101"/>
      <c r="M22" s="101"/>
      <c r="N22" s="101"/>
      <c r="O22" s="102">
        <v>1.8499999999999999E-2</v>
      </c>
      <c r="P22" s="103"/>
      <c r="Q22" s="103"/>
      <c r="R22" s="100"/>
      <c r="S22" s="356"/>
      <c r="T22" s="356"/>
    </row>
    <row r="23" spans="1:20" s="51" customFormat="1" ht="14.1" customHeight="1">
      <c r="A23" s="40" t="s">
        <v>123</v>
      </c>
      <c r="B23" s="41">
        <v>42039</v>
      </c>
      <c r="C23" s="41">
        <v>43865</v>
      </c>
      <c r="D23" s="42"/>
      <c r="E23" s="43">
        <v>50000000</v>
      </c>
      <c r="F23" s="44">
        <v>160600000</v>
      </c>
      <c r="G23" s="43">
        <v>50000000</v>
      </c>
      <c r="H23" s="43">
        <v>52078799.979999997</v>
      </c>
      <c r="I23" s="43">
        <v>0</v>
      </c>
      <c r="J23" s="43">
        <v>2078799.98</v>
      </c>
      <c r="K23" s="44">
        <v>103.53</v>
      </c>
      <c r="L23" s="44">
        <v>103.75</v>
      </c>
      <c r="M23" s="44">
        <v>105.2</v>
      </c>
      <c r="N23" s="44">
        <v>104.16</v>
      </c>
      <c r="O23" s="60">
        <v>1.8499999999999999E-2</v>
      </c>
      <c r="P23" s="45">
        <v>1.12E-2</v>
      </c>
      <c r="Q23" s="45">
        <v>0.01</v>
      </c>
      <c r="R23" s="43">
        <v>0.01</v>
      </c>
      <c r="S23" s="356"/>
      <c r="T23" s="356"/>
    </row>
    <row r="24" spans="1:20" s="51" customFormat="1" ht="14.1" customHeight="1">
      <c r="A24" s="55" t="s">
        <v>124</v>
      </c>
      <c r="B24" s="41">
        <v>42144</v>
      </c>
      <c r="C24" s="41">
        <v>43865</v>
      </c>
      <c r="D24" s="42"/>
      <c r="E24" s="43">
        <v>50000000</v>
      </c>
      <c r="F24" s="44">
        <v>115250000</v>
      </c>
      <c r="G24" s="43">
        <v>50000000</v>
      </c>
      <c r="H24" s="43">
        <v>51564932.5</v>
      </c>
      <c r="I24" s="43">
        <v>0</v>
      </c>
      <c r="J24" s="43">
        <v>1299932.5</v>
      </c>
      <c r="K24" s="44">
        <v>102.04</v>
      </c>
      <c r="L24" s="44">
        <v>102.06</v>
      </c>
      <c r="M24" s="44">
        <v>103.14</v>
      </c>
      <c r="N24" s="44">
        <v>102.6</v>
      </c>
      <c r="O24" s="60">
        <v>1.8499999999999999E-2</v>
      </c>
      <c r="P24" s="45">
        <v>1.41E-2</v>
      </c>
      <c r="Q24" s="45">
        <v>1.2800000000000001E-2</v>
      </c>
      <c r="R24" s="43">
        <v>0.01</v>
      </c>
      <c r="S24" s="356"/>
      <c r="T24" s="356"/>
    </row>
    <row r="25" spans="1:20" s="51" customFormat="1" ht="14.1" customHeight="1">
      <c r="A25" s="55" t="s">
        <v>125</v>
      </c>
      <c r="B25" s="41">
        <v>42263</v>
      </c>
      <c r="C25" s="41">
        <v>43865</v>
      </c>
      <c r="D25" s="42"/>
      <c r="E25" s="43">
        <v>100000000</v>
      </c>
      <c r="F25" s="44">
        <v>197500000</v>
      </c>
      <c r="G25" s="43">
        <v>100000000</v>
      </c>
      <c r="H25" s="43">
        <v>104116825</v>
      </c>
      <c r="I25" s="43">
        <v>0</v>
      </c>
      <c r="J25" s="43">
        <v>3896825</v>
      </c>
      <c r="K25" s="44">
        <v>103.41</v>
      </c>
      <c r="L25" s="44">
        <v>103.58</v>
      </c>
      <c r="M25" s="44">
        <v>104.33</v>
      </c>
      <c r="N25" s="44">
        <v>103.9</v>
      </c>
      <c r="O25" s="60">
        <v>1.8499999999999999E-2</v>
      </c>
      <c r="P25" s="45">
        <v>1.0500000000000001E-2</v>
      </c>
      <c r="Q25" s="45">
        <v>9.4000000000000004E-3</v>
      </c>
      <c r="R25" s="43">
        <v>0.01</v>
      </c>
      <c r="S25" s="356"/>
      <c r="T25" s="356"/>
    </row>
    <row r="26" spans="1:20" s="51" customFormat="1" ht="14.1" customHeight="1">
      <c r="A26" s="55" t="s">
        <v>126</v>
      </c>
      <c r="B26" s="41">
        <v>42291</v>
      </c>
      <c r="C26" s="41">
        <v>43865</v>
      </c>
      <c r="D26" s="42"/>
      <c r="E26" s="43">
        <v>150000000</v>
      </c>
      <c r="F26" s="44">
        <v>207350000</v>
      </c>
      <c r="G26" s="43">
        <v>50000000</v>
      </c>
      <c r="H26" s="43">
        <v>52029685</v>
      </c>
      <c r="I26" s="43">
        <v>0</v>
      </c>
      <c r="J26" s="43">
        <v>1849685</v>
      </c>
      <c r="K26" s="44">
        <v>102.98</v>
      </c>
      <c r="L26" s="44">
        <v>103.41</v>
      </c>
      <c r="M26" s="44">
        <v>104.18</v>
      </c>
      <c r="N26" s="44">
        <v>103.7</v>
      </c>
      <c r="O26" s="60">
        <v>1.8499999999999999E-2</v>
      </c>
      <c r="P26" s="45">
        <v>1.14E-2</v>
      </c>
      <c r="Q26" s="45">
        <v>9.7000000000000003E-3</v>
      </c>
      <c r="R26" s="43">
        <v>0.01</v>
      </c>
      <c r="S26" s="356"/>
      <c r="T26" s="356"/>
    </row>
    <row r="27" spans="1:20" s="51" customFormat="1" ht="14.1" customHeight="1">
      <c r="A27" s="55" t="s">
        <v>127</v>
      </c>
      <c r="B27" s="41">
        <v>42319</v>
      </c>
      <c r="C27" s="41">
        <v>43865</v>
      </c>
      <c r="D27" s="42"/>
      <c r="E27" s="43">
        <v>150000000</v>
      </c>
      <c r="F27" s="44">
        <v>208700000</v>
      </c>
      <c r="G27" s="43">
        <v>50000000</v>
      </c>
      <c r="H27" s="43">
        <v>51894645</v>
      </c>
      <c r="I27" s="43">
        <v>0</v>
      </c>
      <c r="J27" s="43">
        <v>1644645</v>
      </c>
      <c r="K27" s="44">
        <v>102.91</v>
      </c>
      <c r="L27" s="44">
        <v>103.22</v>
      </c>
      <c r="M27" s="44">
        <v>103.43</v>
      </c>
      <c r="N27" s="44">
        <v>103.29</v>
      </c>
      <c r="O27" s="60">
        <v>1.8499999999999999E-2</v>
      </c>
      <c r="P27" s="45">
        <v>1.15E-2</v>
      </c>
      <c r="Q27" s="45">
        <v>1.06E-2</v>
      </c>
      <c r="R27" s="43">
        <v>0.01</v>
      </c>
      <c r="S27" s="356"/>
      <c r="T27" s="356"/>
    </row>
    <row r="28" spans="1:20" s="51" customFormat="1" ht="14.1" customHeight="1">
      <c r="A28" s="55" t="s">
        <v>131</v>
      </c>
      <c r="B28" s="46">
        <v>42354</v>
      </c>
      <c r="C28" s="41">
        <v>43865</v>
      </c>
      <c r="D28" s="47"/>
      <c r="E28" s="49">
        <v>100000000</v>
      </c>
      <c r="F28" s="48">
        <v>162250000</v>
      </c>
      <c r="G28" s="49">
        <v>100000000</v>
      </c>
      <c r="H28" s="48">
        <v>105012140</v>
      </c>
      <c r="I28" s="49">
        <v>0</v>
      </c>
      <c r="J28" s="49">
        <v>4332140</v>
      </c>
      <c r="K28" s="48">
        <v>104.03</v>
      </c>
      <c r="L28" s="48">
        <v>104.11</v>
      </c>
      <c r="M28" s="48">
        <v>105.01</v>
      </c>
      <c r="N28" s="48">
        <v>104.33</v>
      </c>
      <c r="O28" s="60">
        <v>1.8499999999999999E-2</v>
      </c>
      <c r="P28" s="50">
        <v>8.6E-3</v>
      </c>
      <c r="Q28" s="50">
        <v>7.9000000000000008E-3</v>
      </c>
      <c r="R28" s="49">
        <v>0.01</v>
      </c>
      <c r="S28" s="356"/>
      <c r="T28" s="356"/>
    </row>
    <row r="29" spans="1:20" s="51" customFormat="1" ht="12.75" customHeight="1">
      <c r="A29" s="214" t="s">
        <v>134</v>
      </c>
      <c r="B29" s="215"/>
      <c r="C29" s="215"/>
      <c r="D29" s="216"/>
      <c r="E29" s="209">
        <f>+E22</f>
        <v>600000000</v>
      </c>
      <c r="F29" s="209">
        <f>+F22</f>
        <v>1051650000</v>
      </c>
      <c r="G29" s="209">
        <f>+G22</f>
        <v>400000000</v>
      </c>
      <c r="H29" s="209">
        <f>SUM(H22:H28)</f>
        <v>416697027.48000002</v>
      </c>
      <c r="I29" s="209">
        <f>SUM(I22:I28)</f>
        <v>0</v>
      </c>
      <c r="J29" s="209">
        <f>SUM(J22:J28)</f>
        <v>15102027.48</v>
      </c>
      <c r="K29" s="210"/>
      <c r="L29" s="210"/>
      <c r="M29" s="210"/>
      <c r="N29" s="210"/>
      <c r="O29" s="211"/>
      <c r="P29" s="211"/>
      <c r="Q29" s="211"/>
      <c r="R29" s="212"/>
      <c r="S29" s="356"/>
      <c r="T29" s="356"/>
    </row>
    <row r="30" spans="1:20" s="51" customFormat="1" ht="12.75" customHeight="1">
      <c r="A30" s="62" t="s">
        <v>135</v>
      </c>
      <c r="B30" s="63"/>
      <c r="C30" s="63"/>
      <c r="D30" s="63"/>
      <c r="E30" s="209">
        <f t="shared" ref="E30:J30" si="0">E29+E20</f>
        <v>800000000</v>
      </c>
      <c r="F30" s="209">
        <f t="shared" si="0"/>
        <v>1580625000</v>
      </c>
      <c r="G30" s="209">
        <f t="shared" si="0"/>
        <v>600000000</v>
      </c>
      <c r="H30" s="209">
        <f t="shared" si="0"/>
        <v>618474317.42000008</v>
      </c>
      <c r="I30" s="209">
        <f t="shared" si="0"/>
        <v>0</v>
      </c>
      <c r="J30" s="209">
        <f t="shared" si="0"/>
        <v>16778317.41</v>
      </c>
      <c r="K30" s="210"/>
      <c r="L30" s="210"/>
      <c r="M30" s="210"/>
      <c r="N30" s="210"/>
      <c r="O30" s="211"/>
      <c r="P30" s="211"/>
      <c r="Q30" s="211"/>
      <c r="R30" s="212"/>
      <c r="S30" s="356"/>
      <c r="T30" s="356"/>
    </row>
    <row r="31" spans="1:20" s="309" customFormat="1" ht="14.25" customHeight="1">
      <c r="A31" s="357"/>
      <c r="B31" s="358"/>
      <c r="C31" s="358"/>
      <c r="D31" s="358"/>
      <c r="E31" s="359"/>
      <c r="F31" s="359"/>
      <c r="G31" s="359"/>
      <c r="H31" s="359"/>
      <c r="I31" s="359"/>
      <c r="J31" s="359"/>
      <c r="K31" s="360"/>
      <c r="L31" s="360"/>
      <c r="M31" s="360"/>
      <c r="N31" s="360"/>
      <c r="O31" s="217"/>
      <c r="P31" s="361"/>
      <c r="Q31" s="361"/>
      <c r="R31" s="362"/>
    </row>
    <row r="32" spans="1:20" s="363" customFormat="1" ht="12.6" customHeight="1">
      <c r="A32" s="218" t="s">
        <v>167</v>
      </c>
      <c r="B32" s="219"/>
      <c r="C32" s="220">
        <v>45743</v>
      </c>
      <c r="D32" s="221">
        <v>2738</v>
      </c>
      <c r="E32" s="222">
        <f>SUM(E33:E35)</f>
        <v>250000000</v>
      </c>
      <c r="F32" s="222">
        <f>SUM(F33:F35)</f>
        <v>612650000</v>
      </c>
      <c r="G32" s="222">
        <f>SUM(G33:G35)</f>
        <v>250000000</v>
      </c>
      <c r="H32" s="223"/>
      <c r="I32" s="222"/>
      <c r="J32" s="224"/>
      <c r="K32" s="225"/>
      <c r="L32" s="226"/>
      <c r="M32" s="225"/>
      <c r="N32" s="226"/>
      <c r="O32" s="227">
        <v>8.0000000000000002E-3</v>
      </c>
      <c r="P32" s="228"/>
      <c r="Q32" s="229"/>
      <c r="R32" s="222"/>
    </row>
    <row r="33" spans="1:20" s="363" customFormat="1" ht="15" customHeight="1">
      <c r="A33" s="230" t="s">
        <v>136</v>
      </c>
      <c r="B33" s="231">
        <v>43005</v>
      </c>
      <c r="C33" s="124">
        <v>45743</v>
      </c>
      <c r="D33" s="125"/>
      <c r="E33" s="126">
        <v>85000000</v>
      </c>
      <c r="F33" s="127">
        <v>286400000</v>
      </c>
      <c r="G33" s="126">
        <v>85000000</v>
      </c>
      <c r="H33" s="128">
        <v>85669700.010000005</v>
      </c>
      <c r="I33" s="126">
        <v>0</v>
      </c>
      <c r="J33" s="129">
        <v>669700.01</v>
      </c>
      <c r="K33" s="130">
        <v>99.48</v>
      </c>
      <c r="L33" s="129">
        <v>100.36</v>
      </c>
      <c r="M33" s="130">
        <v>101.68</v>
      </c>
      <c r="N33" s="129">
        <v>100.79</v>
      </c>
      <c r="O33" s="131">
        <v>8.0000000000000002E-3</v>
      </c>
      <c r="P33" s="132">
        <v>8.6999999999999994E-3</v>
      </c>
      <c r="Q33" s="133">
        <v>6.8999999999999999E-3</v>
      </c>
      <c r="R33" s="126">
        <v>0</v>
      </c>
    </row>
    <row r="34" spans="1:20" s="363" customFormat="1" ht="15" customHeight="1">
      <c r="A34" s="230" t="s">
        <v>137</v>
      </c>
      <c r="B34" s="231">
        <v>43033</v>
      </c>
      <c r="C34" s="124">
        <v>45743</v>
      </c>
      <c r="D34" s="125"/>
      <c r="E34" s="126">
        <v>85000000</v>
      </c>
      <c r="F34" s="127">
        <v>188250000</v>
      </c>
      <c r="G34" s="126">
        <v>85000000</v>
      </c>
      <c r="H34" s="128">
        <v>87413600.010000005</v>
      </c>
      <c r="I34" s="126">
        <v>0</v>
      </c>
      <c r="J34" s="129">
        <v>2362600.0099999998</v>
      </c>
      <c r="K34" s="130">
        <v>101.93</v>
      </c>
      <c r="L34" s="129">
        <v>102.33</v>
      </c>
      <c r="M34" s="130">
        <v>103.15</v>
      </c>
      <c r="N34" s="129">
        <v>102.78</v>
      </c>
      <c r="O34" s="131">
        <v>8.0000000000000002E-3</v>
      </c>
      <c r="P34" s="132">
        <v>5.3E-3</v>
      </c>
      <c r="Q34" s="133">
        <v>4.1999999999999997E-3</v>
      </c>
      <c r="R34" s="126">
        <v>0</v>
      </c>
    </row>
    <row r="35" spans="1:20" s="363" customFormat="1" ht="15" customHeight="1">
      <c r="A35" s="230" t="s">
        <v>138</v>
      </c>
      <c r="B35" s="231">
        <v>43075</v>
      </c>
      <c r="C35" s="124">
        <v>45743</v>
      </c>
      <c r="D35" s="125"/>
      <c r="E35" s="126">
        <v>80000000</v>
      </c>
      <c r="F35" s="127">
        <v>138000000</v>
      </c>
      <c r="G35" s="126">
        <v>80000000</v>
      </c>
      <c r="H35" s="128">
        <v>82678479.989999995</v>
      </c>
      <c r="I35" s="126">
        <v>0</v>
      </c>
      <c r="J35" s="129">
        <v>2558479.98</v>
      </c>
      <c r="K35" s="130">
        <v>102.7</v>
      </c>
      <c r="L35" s="129">
        <v>102.88</v>
      </c>
      <c r="M35" s="130">
        <v>104.13</v>
      </c>
      <c r="N35" s="129">
        <v>103.2</v>
      </c>
      <c r="O35" s="131">
        <v>8.0000000000000002E-3</v>
      </c>
      <c r="P35" s="132">
        <v>4.1999999999999997E-3</v>
      </c>
      <c r="Q35" s="133">
        <v>3.5999999999999999E-3</v>
      </c>
      <c r="R35" s="126">
        <v>0</v>
      </c>
    </row>
    <row r="36" spans="1:20" s="51" customFormat="1" ht="12.75" customHeight="1">
      <c r="A36" s="232" t="s">
        <v>168</v>
      </c>
      <c r="B36" s="215"/>
      <c r="C36" s="215"/>
      <c r="D36" s="216"/>
      <c r="E36" s="209">
        <f>+E32</f>
        <v>250000000</v>
      </c>
      <c r="F36" s="209">
        <f>+F32</f>
        <v>612650000</v>
      </c>
      <c r="G36" s="209">
        <f>+G32</f>
        <v>250000000</v>
      </c>
      <c r="H36" s="209">
        <f>SUM(H33:H35)</f>
        <v>255761780.00999999</v>
      </c>
      <c r="I36" s="209">
        <f>SUM(I33:I35)</f>
        <v>0</v>
      </c>
      <c r="J36" s="209">
        <f>SUM(J33:J35)</f>
        <v>5590780</v>
      </c>
      <c r="K36" s="210"/>
      <c r="L36" s="210"/>
      <c r="M36" s="210"/>
      <c r="N36" s="210"/>
      <c r="O36" s="211"/>
      <c r="P36" s="211"/>
      <c r="Q36" s="211"/>
      <c r="R36" s="212"/>
      <c r="S36" s="356"/>
      <c r="T36" s="356"/>
    </row>
    <row r="37" spans="1:20" s="365" customFormat="1" ht="12.75" customHeight="1">
      <c r="A37" s="233"/>
      <c r="B37" s="29"/>
      <c r="C37" s="29"/>
      <c r="D37" s="29"/>
      <c r="E37" s="44"/>
      <c r="F37" s="44"/>
      <c r="G37" s="44"/>
      <c r="H37" s="53"/>
      <c r="I37" s="44"/>
      <c r="J37" s="53"/>
      <c r="K37" s="234"/>
      <c r="L37" s="69"/>
      <c r="M37" s="234"/>
      <c r="N37" s="69"/>
      <c r="O37" s="178"/>
      <c r="P37" s="29"/>
      <c r="Q37" s="178"/>
      <c r="R37" s="43"/>
      <c r="S37" s="364"/>
      <c r="T37" s="364"/>
    </row>
    <row r="38" spans="1:20" s="51" customFormat="1" ht="12.6" customHeight="1">
      <c r="A38" s="235" t="s">
        <v>141</v>
      </c>
      <c r="B38" s="33"/>
      <c r="C38" s="33">
        <v>45769</v>
      </c>
      <c r="D38" s="70">
        <v>3653</v>
      </c>
      <c r="E38" s="35">
        <f>E40+E39+E41+E42+E43</f>
        <v>300000000</v>
      </c>
      <c r="F38" s="35">
        <f>F40+F39+F41+F42+F43</f>
        <v>583316452</v>
      </c>
      <c r="G38" s="35">
        <f>G40+G39+G41+G42+G43</f>
        <v>235000000</v>
      </c>
      <c r="H38" s="35"/>
      <c r="I38" s="35"/>
      <c r="J38" s="35"/>
      <c r="K38" s="38"/>
      <c r="L38" s="38"/>
      <c r="M38" s="38"/>
      <c r="N38" s="38"/>
      <c r="O38" s="71">
        <v>2.3E-2</v>
      </c>
      <c r="P38" s="39"/>
      <c r="Q38" s="39"/>
      <c r="R38" s="35"/>
    </row>
    <row r="39" spans="1:20" s="51" customFormat="1" ht="15" customHeight="1">
      <c r="A39" s="40" t="s">
        <v>136</v>
      </c>
      <c r="B39" s="41">
        <v>42116</v>
      </c>
      <c r="C39" s="41">
        <v>45769</v>
      </c>
      <c r="D39" s="42"/>
      <c r="E39" s="43">
        <v>50000000</v>
      </c>
      <c r="F39" s="236">
        <v>122100000</v>
      </c>
      <c r="G39" s="43">
        <v>50000000</v>
      </c>
      <c r="H39" s="43">
        <v>51211735</v>
      </c>
      <c r="I39" s="43">
        <v>0</v>
      </c>
      <c r="J39" s="44">
        <v>1211735</v>
      </c>
      <c r="K39" s="44">
        <v>100.73</v>
      </c>
      <c r="L39" s="44">
        <v>100.45</v>
      </c>
      <c r="M39" s="44">
        <v>107.65</v>
      </c>
      <c r="N39" s="44">
        <v>102.42</v>
      </c>
      <c r="O39" s="60">
        <v>2.3E-2</v>
      </c>
      <c r="P39" s="45">
        <v>2.23E-2</v>
      </c>
      <c r="Q39" s="45">
        <v>2.0400000000000001E-2</v>
      </c>
      <c r="R39" s="43">
        <v>0.01</v>
      </c>
    </row>
    <row r="40" spans="1:20" s="51" customFormat="1" ht="15" customHeight="1">
      <c r="A40" s="40" t="s">
        <v>236</v>
      </c>
      <c r="B40" s="41">
        <v>42277</v>
      </c>
      <c r="C40" s="41">
        <v>45769</v>
      </c>
      <c r="D40" s="42"/>
      <c r="E40" s="43">
        <v>50000000</v>
      </c>
      <c r="F40" s="236">
        <v>122858226</v>
      </c>
      <c r="G40" s="43">
        <v>0</v>
      </c>
      <c r="H40" s="181" t="s">
        <v>70</v>
      </c>
      <c r="I40" s="181" t="s">
        <v>70</v>
      </c>
      <c r="J40" s="181" t="s">
        <v>70</v>
      </c>
      <c r="K40" s="44">
        <v>96.47</v>
      </c>
      <c r="L40" s="181" t="s">
        <v>70</v>
      </c>
      <c r="M40" s="181" t="s">
        <v>70</v>
      </c>
      <c r="N40" s="181" t="s">
        <v>70</v>
      </c>
      <c r="O40" s="60">
        <v>2.3E-2</v>
      </c>
      <c r="P40" s="45">
        <v>2.7400000000000001E-2</v>
      </c>
      <c r="Q40" s="181" t="s">
        <v>70</v>
      </c>
      <c r="R40" s="43">
        <v>0.01</v>
      </c>
    </row>
    <row r="41" spans="1:20" s="51" customFormat="1" ht="15" customHeight="1">
      <c r="A41" s="40" t="s">
        <v>138</v>
      </c>
      <c r="B41" s="41">
        <v>42298</v>
      </c>
      <c r="C41" s="41">
        <v>45769</v>
      </c>
      <c r="D41" s="42"/>
      <c r="E41" s="43">
        <v>65000000</v>
      </c>
      <c r="F41" s="236">
        <v>123108226</v>
      </c>
      <c r="G41" s="43">
        <v>50000000</v>
      </c>
      <c r="H41" s="44">
        <v>49850613.170000002</v>
      </c>
      <c r="I41" s="44">
        <v>719386.84</v>
      </c>
      <c r="J41" s="44">
        <v>0</v>
      </c>
      <c r="K41" s="44">
        <v>97.07</v>
      </c>
      <c r="L41" s="44">
        <v>97.82</v>
      </c>
      <c r="M41" s="44">
        <v>99.28</v>
      </c>
      <c r="N41" s="44">
        <v>98.56</v>
      </c>
      <c r="O41" s="60">
        <v>2.3E-2</v>
      </c>
      <c r="P41" s="45">
        <v>2.6700000000000002E-2</v>
      </c>
      <c r="Q41" s="45">
        <v>2.4799999999999999E-2</v>
      </c>
      <c r="R41" s="43">
        <v>0.01</v>
      </c>
    </row>
    <row r="42" spans="1:20" s="51" customFormat="1" ht="15" customHeight="1">
      <c r="A42" s="40" t="s">
        <v>126</v>
      </c>
      <c r="B42" s="41">
        <v>42326</v>
      </c>
      <c r="C42" s="41">
        <v>45769</v>
      </c>
      <c r="D42" s="42"/>
      <c r="E42" s="43">
        <v>70000000</v>
      </c>
      <c r="F42" s="236">
        <v>109600000</v>
      </c>
      <c r="G42" s="43">
        <v>70000000</v>
      </c>
      <c r="H42" s="44">
        <v>68692500</v>
      </c>
      <c r="I42" s="44">
        <v>1426500</v>
      </c>
      <c r="J42" s="44">
        <v>0</v>
      </c>
      <c r="K42" s="44">
        <v>97.54</v>
      </c>
      <c r="L42" s="44">
        <v>97.51</v>
      </c>
      <c r="M42" s="44">
        <v>98.49</v>
      </c>
      <c r="N42" s="44">
        <v>97.96</v>
      </c>
      <c r="O42" s="60">
        <v>2.3E-2</v>
      </c>
      <c r="P42" s="45">
        <v>2.6100000000000002E-2</v>
      </c>
      <c r="Q42" s="45">
        <v>2.5600000000000001E-2</v>
      </c>
      <c r="R42" s="43">
        <v>0.01</v>
      </c>
    </row>
    <row r="43" spans="1:20" s="51" customFormat="1" ht="15" customHeight="1">
      <c r="A43" s="134" t="s">
        <v>127</v>
      </c>
      <c r="B43" s="46">
        <v>42347</v>
      </c>
      <c r="C43" s="41">
        <v>45769</v>
      </c>
      <c r="D43" s="47"/>
      <c r="E43" s="49">
        <v>65000000</v>
      </c>
      <c r="F43" s="237">
        <v>105650000</v>
      </c>
      <c r="G43" s="49">
        <v>65000000</v>
      </c>
      <c r="H43" s="48">
        <v>65063370</v>
      </c>
      <c r="I43" s="48">
        <v>162050</v>
      </c>
      <c r="J43" s="48">
        <v>30420</v>
      </c>
      <c r="K43" s="48">
        <v>99</v>
      </c>
      <c r="L43" s="48">
        <v>98.76</v>
      </c>
      <c r="M43" s="48">
        <v>100.19</v>
      </c>
      <c r="N43" s="48">
        <v>99.8</v>
      </c>
      <c r="O43" s="60">
        <v>2.3E-2</v>
      </c>
      <c r="P43" s="50">
        <v>2.4299999999999999E-2</v>
      </c>
      <c r="Q43" s="50">
        <v>2.3400000000000001E-2</v>
      </c>
      <c r="R43" s="49">
        <v>0.01</v>
      </c>
    </row>
    <row r="44" spans="1:20" s="51" customFormat="1" ht="13.7" customHeight="1">
      <c r="A44" s="214" t="s">
        <v>142</v>
      </c>
      <c r="B44" s="215"/>
      <c r="C44" s="215"/>
      <c r="D44" s="216"/>
      <c r="E44" s="209">
        <f>+E38</f>
        <v>300000000</v>
      </c>
      <c r="F44" s="209">
        <f>+F38</f>
        <v>583316452</v>
      </c>
      <c r="G44" s="209">
        <f>+G38</f>
        <v>235000000</v>
      </c>
      <c r="H44" s="209">
        <f>SUM(H38:H43)</f>
        <v>234818218.17000002</v>
      </c>
      <c r="I44" s="209">
        <f>SUM(I38:I43)</f>
        <v>2307936.84</v>
      </c>
      <c r="J44" s="209">
        <f>SUM(J38:J43)</f>
        <v>1242155</v>
      </c>
      <c r="K44" s="238"/>
      <c r="L44" s="239"/>
      <c r="M44" s="239"/>
      <c r="N44" s="210"/>
      <c r="O44" s="215"/>
      <c r="P44" s="211"/>
      <c r="Q44" s="215"/>
      <c r="R44" s="212"/>
    </row>
    <row r="45" spans="1:20" s="51" customFormat="1" ht="21" customHeight="1">
      <c r="A45" s="64" t="s">
        <v>237</v>
      </c>
      <c r="B45" s="29"/>
      <c r="C45" s="29"/>
      <c r="D45" s="29"/>
      <c r="E45" s="53"/>
      <c r="F45" s="53"/>
      <c r="G45" s="53"/>
      <c r="H45" s="53"/>
      <c r="I45" s="53"/>
      <c r="J45" s="53"/>
      <c r="K45" s="69"/>
      <c r="L45" s="69"/>
      <c r="M45" s="69"/>
      <c r="N45" s="69"/>
      <c r="O45" s="240"/>
      <c r="P45" s="29"/>
      <c r="Q45" s="29"/>
      <c r="R45" s="52"/>
    </row>
    <row r="46" spans="1:20" s="366" customFormat="1" ht="13.5" customHeight="1">
      <c r="A46" s="67" t="s">
        <v>238</v>
      </c>
      <c r="B46" s="30"/>
      <c r="C46" s="30"/>
      <c r="D46" s="30"/>
      <c r="E46" s="190"/>
      <c r="F46" s="65"/>
      <c r="G46" s="51"/>
      <c r="H46" s="51"/>
      <c r="I46" s="51"/>
      <c r="J46" s="66"/>
      <c r="K46" s="51"/>
      <c r="L46" s="51"/>
      <c r="M46" s="51"/>
      <c r="N46" s="51"/>
      <c r="O46" s="51"/>
      <c r="P46" s="68"/>
      <c r="Q46" s="51"/>
      <c r="R46" s="51"/>
    </row>
    <row r="47" spans="1:20" s="366" customFormat="1" ht="14.25" customHeight="1">
      <c r="A47" s="67"/>
      <c r="B47" s="30"/>
      <c r="C47" s="30"/>
      <c r="D47" s="30"/>
      <c r="E47" s="190"/>
      <c r="F47" s="65"/>
      <c r="G47" s="51"/>
      <c r="H47" s="51"/>
      <c r="I47" s="51"/>
      <c r="J47" s="66"/>
      <c r="K47" s="51"/>
      <c r="L47" s="51"/>
      <c r="M47" s="51"/>
      <c r="N47" s="51"/>
      <c r="O47" s="51"/>
      <c r="P47" s="68"/>
      <c r="Q47" s="51"/>
      <c r="R47" s="51"/>
    </row>
    <row r="48" spans="1:20" s="51" customFormat="1" ht="13.5" customHeight="1">
      <c r="A48" s="67" t="s">
        <v>239</v>
      </c>
      <c r="B48" s="30"/>
      <c r="C48" s="30"/>
      <c r="D48" s="30"/>
      <c r="E48" s="190"/>
      <c r="F48" s="65"/>
      <c r="J48" s="66"/>
      <c r="P48" s="68"/>
    </row>
    <row r="49" spans="1:18" s="51" customFormat="1" ht="13.5" customHeight="1">
      <c r="A49" s="67" t="s">
        <v>240</v>
      </c>
      <c r="B49" s="30"/>
      <c r="C49" s="30"/>
      <c r="D49" s="30"/>
      <c r="E49" s="190"/>
      <c r="F49" s="65"/>
      <c r="J49" s="66"/>
      <c r="P49" s="68"/>
    </row>
    <row r="50" spans="1:18" s="51" customFormat="1" ht="12" customHeight="1">
      <c r="A50" s="67"/>
      <c r="B50" s="30"/>
      <c r="C50" s="30"/>
      <c r="D50" s="30"/>
      <c r="E50" s="190"/>
      <c r="F50" s="65"/>
      <c r="J50" s="66"/>
      <c r="P50" s="68"/>
    </row>
    <row r="51" spans="1:18" s="51" customFormat="1" ht="12" customHeight="1">
      <c r="A51" s="67"/>
      <c r="B51" s="30"/>
      <c r="C51" s="30"/>
      <c r="D51" s="30"/>
      <c r="E51" s="190"/>
      <c r="F51" s="65"/>
      <c r="J51" s="66"/>
      <c r="P51" s="68"/>
    </row>
    <row r="52" spans="1:18" s="51" customFormat="1" ht="12" customHeight="1">
      <c r="A52" s="67"/>
      <c r="B52" s="30"/>
      <c r="C52" s="30"/>
      <c r="D52" s="30"/>
      <c r="E52" s="190"/>
      <c r="F52" s="65"/>
      <c r="J52" s="66"/>
      <c r="P52" s="68"/>
    </row>
    <row r="53" spans="1:18" s="51" customFormat="1" ht="17.25" customHeight="1">
      <c r="A53" s="464" t="s">
        <v>71</v>
      </c>
      <c r="B53" s="464"/>
      <c r="C53" s="464"/>
      <c r="D53" s="464"/>
      <c r="E53" s="464"/>
      <c r="F53" s="464"/>
      <c r="G53" s="464"/>
      <c r="H53" s="464"/>
      <c r="I53" s="464"/>
      <c r="J53" s="464"/>
      <c r="K53" s="464"/>
      <c r="L53" s="464"/>
      <c r="M53" s="464"/>
      <c r="N53" s="464"/>
      <c r="O53" s="464"/>
      <c r="P53" s="464"/>
      <c r="Q53" s="464"/>
      <c r="R53" s="464"/>
    </row>
    <row r="54" spans="1:18" s="51" customFormat="1" ht="12" customHeight="1">
      <c r="A54" s="467" t="s">
        <v>273</v>
      </c>
      <c r="B54" s="467"/>
      <c r="C54" s="467"/>
      <c r="D54" s="467"/>
      <c r="E54" s="467"/>
      <c r="F54" s="467"/>
      <c r="G54" s="467"/>
      <c r="H54" s="467"/>
      <c r="I54" s="467"/>
      <c r="J54" s="467"/>
      <c r="K54" s="467"/>
      <c r="L54" s="467"/>
      <c r="M54" s="467"/>
      <c r="N54" s="467"/>
      <c r="O54" s="467"/>
      <c r="P54" s="467"/>
      <c r="Q54" s="467"/>
      <c r="R54" s="467"/>
    </row>
    <row r="55" spans="1:18" s="51" customFormat="1" ht="11.25" customHeight="1">
      <c r="A55" s="394"/>
      <c r="B55" s="394"/>
      <c r="C55" s="394"/>
      <c r="D55" s="394"/>
      <c r="E55" s="394"/>
      <c r="F55" s="394"/>
      <c r="G55" s="394"/>
      <c r="H55" s="394"/>
      <c r="I55" s="394"/>
      <c r="J55" s="394"/>
      <c r="K55" s="394"/>
      <c r="L55" s="394"/>
      <c r="M55" s="394"/>
      <c r="N55" s="394"/>
      <c r="O55" s="394"/>
      <c r="P55" s="394"/>
      <c r="Q55" s="394"/>
      <c r="R55" s="394"/>
    </row>
    <row r="56" spans="1:18" s="51" customFormat="1" ht="10.5" customHeight="1">
      <c r="A56" s="314" t="s">
        <v>72</v>
      </c>
      <c r="B56" s="395"/>
      <c r="C56" s="315"/>
      <c r="D56" s="315"/>
      <c r="E56" s="315"/>
      <c r="F56" s="316"/>
      <c r="G56" s="317"/>
      <c r="H56" s="317"/>
      <c r="I56" s="318"/>
      <c r="J56" s="319"/>
      <c r="K56" s="320"/>
      <c r="L56" s="320"/>
      <c r="M56" s="320"/>
      <c r="N56" s="321"/>
      <c r="O56" s="163"/>
      <c r="P56" s="321"/>
      <c r="Q56" s="322"/>
      <c r="R56" s="321"/>
    </row>
    <row r="57" spans="1:18" s="51" customFormat="1" ht="12" customHeight="1">
      <c r="A57" s="166" t="s">
        <v>73</v>
      </c>
      <c r="B57" s="167" t="s">
        <v>74</v>
      </c>
      <c r="C57" s="166" t="s">
        <v>75</v>
      </c>
      <c r="D57" s="167" t="s">
        <v>76</v>
      </c>
      <c r="E57" s="168" t="s">
        <v>77</v>
      </c>
      <c r="F57" s="169"/>
      <c r="G57" s="170"/>
      <c r="H57" s="171" t="s">
        <v>78</v>
      </c>
      <c r="I57" s="172" t="s">
        <v>79</v>
      </c>
      <c r="J57" s="173" t="s">
        <v>80</v>
      </c>
      <c r="K57" s="324" t="s">
        <v>81</v>
      </c>
      <c r="L57" s="325"/>
      <c r="M57" s="325"/>
      <c r="N57" s="326"/>
      <c r="O57" s="327" t="s">
        <v>82</v>
      </c>
      <c r="P57" s="328" t="s">
        <v>83</v>
      </c>
      <c r="Q57" s="329"/>
      <c r="R57" s="330" t="s">
        <v>84</v>
      </c>
    </row>
    <row r="58" spans="1:18" s="51" customFormat="1" ht="12" customHeight="1">
      <c r="A58" s="177" t="s">
        <v>85</v>
      </c>
      <c r="B58" s="29" t="s">
        <v>86</v>
      </c>
      <c r="C58" s="178" t="s">
        <v>87</v>
      </c>
      <c r="D58" s="29" t="s">
        <v>88</v>
      </c>
      <c r="E58" s="179" t="s">
        <v>85</v>
      </c>
      <c r="F58" s="166" t="s">
        <v>85</v>
      </c>
      <c r="G58" s="180" t="s">
        <v>85</v>
      </c>
      <c r="H58" s="181" t="s">
        <v>89</v>
      </c>
      <c r="I58" s="182" t="s">
        <v>90</v>
      </c>
      <c r="J58" s="183" t="s">
        <v>91</v>
      </c>
      <c r="K58" s="332" t="s">
        <v>92</v>
      </c>
      <c r="L58" s="330" t="s">
        <v>93</v>
      </c>
      <c r="M58" s="333" t="s">
        <v>94</v>
      </c>
      <c r="N58" s="330" t="s">
        <v>92</v>
      </c>
      <c r="O58" s="334" t="s">
        <v>87</v>
      </c>
      <c r="P58" s="335" t="s">
        <v>95</v>
      </c>
      <c r="Q58" s="336"/>
      <c r="R58" s="337" t="s">
        <v>96</v>
      </c>
    </row>
    <row r="59" spans="1:18" s="51" customFormat="1" ht="12" customHeight="1">
      <c r="A59" s="178" t="s">
        <v>97</v>
      </c>
      <c r="B59" s="29"/>
      <c r="C59" s="178" t="s">
        <v>98</v>
      </c>
      <c r="D59" s="29"/>
      <c r="E59" s="185" t="s">
        <v>99</v>
      </c>
      <c r="F59" s="177" t="s">
        <v>100</v>
      </c>
      <c r="G59" s="186" t="s">
        <v>101</v>
      </c>
      <c r="H59" s="181" t="s">
        <v>102</v>
      </c>
      <c r="I59" s="182" t="s">
        <v>103</v>
      </c>
      <c r="J59" s="183" t="s">
        <v>103</v>
      </c>
      <c r="K59" s="338" t="s">
        <v>104</v>
      </c>
      <c r="L59" s="337" t="s">
        <v>104</v>
      </c>
      <c r="M59" s="339" t="s">
        <v>104</v>
      </c>
      <c r="N59" s="337" t="s">
        <v>104</v>
      </c>
      <c r="O59" s="340" t="s">
        <v>105</v>
      </c>
      <c r="P59" s="330" t="s">
        <v>87</v>
      </c>
      <c r="Q59" s="330" t="s">
        <v>85</v>
      </c>
      <c r="R59" s="341" t="s">
        <v>59</v>
      </c>
    </row>
    <row r="60" spans="1:18" s="51" customFormat="1" ht="12" customHeight="1">
      <c r="A60" s="178" t="s">
        <v>106</v>
      </c>
      <c r="B60" s="30"/>
      <c r="C60" s="178"/>
      <c r="D60" s="29"/>
      <c r="E60" s="185" t="s">
        <v>107</v>
      </c>
      <c r="F60" s="177" t="s">
        <v>108</v>
      </c>
      <c r="G60" s="186" t="s">
        <v>109</v>
      </c>
      <c r="H60" s="181" t="s">
        <v>110</v>
      </c>
      <c r="I60" s="182" t="s">
        <v>111</v>
      </c>
      <c r="J60" s="189" t="s">
        <v>111</v>
      </c>
      <c r="K60" s="338" t="s">
        <v>112</v>
      </c>
      <c r="L60" s="337" t="s">
        <v>113</v>
      </c>
      <c r="M60" s="339" t="s">
        <v>113</v>
      </c>
      <c r="N60" s="337" t="s">
        <v>113</v>
      </c>
      <c r="O60" s="340"/>
      <c r="P60" s="337" t="s">
        <v>100</v>
      </c>
      <c r="Q60" s="342" t="s">
        <v>101</v>
      </c>
      <c r="R60" s="341" t="s">
        <v>114</v>
      </c>
    </row>
    <row r="61" spans="1:18" s="51" customFormat="1" ht="12" customHeight="1">
      <c r="A61" s="178" t="s">
        <v>85</v>
      </c>
      <c r="B61" s="29"/>
      <c r="C61" s="178"/>
      <c r="D61" s="190"/>
      <c r="E61" s="185" t="s">
        <v>115</v>
      </c>
      <c r="F61" s="177" t="s">
        <v>116</v>
      </c>
      <c r="G61" s="186"/>
      <c r="H61" s="181"/>
      <c r="I61" s="182"/>
      <c r="J61" s="189"/>
      <c r="K61" s="338" t="s">
        <v>117</v>
      </c>
      <c r="L61" s="337" t="s">
        <v>118</v>
      </c>
      <c r="M61" s="339" t="s">
        <v>118</v>
      </c>
      <c r="N61" s="337" t="s">
        <v>118</v>
      </c>
      <c r="O61" s="340"/>
      <c r="P61" s="337" t="s">
        <v>119</v>
      </c>
      <c r="Q61" s="337" t="s">
        <v>118</v>
      </c>
      <c r="R61" s="341" t="s">
        <v>120</v>
      </c>
    </row>
    <row r="62" spans="1:18" s="51" customFormat="1" ht="12" customHeight="1">
      <c r="A62" s="178" t="s">
        <v>98</v>
      </c>
      <c r="B62" s="29"/>
      <c r="C62" s="178"/>
      <c r="D62" s="190"/>
      <c r="E62" s="185"/>
      <c r="F62" s="177" t="s">
        <v>109</v>
      </c>
      <c r="G62" s="186"/>
      <c r="H62" s="181"/>
      <c r="I62" s="182"/>
      <c r="J62" s="189"/>
      <c r="K62" s="338" t="s">
        <v>121</v>
      </c>
      <c r="L62" s="337"/>
      <c r="M62" s="339"/>
      <c r="N62" s="337"/>
      <c r="O62" s="340"/>
      <c r="P62" s="337" t="s">
        <v>122</v>
      </c>
      <c r="Q62" s="343"/>
      <c r="R62" s="341"/>
    </row>
    <row r="63" spans="1:18" s="51" customFormat="1" ht="12" customHeight="1">
      <c r="A63" s="191"/>
      <c r="B63" s="192"/>
      <c r="C63" s="191"/>
      <c r="D63" s="193"/>
      <c r="E63" s="194"/>
      <c r="F63" s="195"/>
      <c r="G63" s="196"/>
      <c r="H63" s="197"/>
      <c r="I63" s="198"/>
      <c r="J63" s="199"/>
      <c r="K63" s="344" t="s">
        <v>118</v>
      </c>
      <c r="L63" s="345"/>
      <c r="M63" s="346"/>
      <c r="N63" s="345"/>
      <c r="O63" s="347"/>
      <c r="P63" s="345" t="s">
        <v>118</v>
      </c>
      <c r="Q63" s="348"/>
      <c r="R63" s="349"/>
    </row>
    <row r="64" spans="1:18" s="51" customFormat="1" ht="12.6" customHeight="1">
      <c r="A64" s="31" t="s">
        <v>143</v>
      </c>
      <c r="B64" s="75"/>
      <c r="C64" s="33">
        <v>44025</v>
      </c>
      <c r="D64" s="70">
        <v>3834</v>
      </c>
      <c r="E64" s="35">
        <f>SUM(E65:E73)</f>
        <v>295000000</v>
      </c>
      <c r="F64" s="35">
        <f>SUM(F65:F73)</f>
        <v>856940000</v>
      </c>
      <c r="G64" s="35">
        <f>SUM(G65:G73)</f>
        <v>313110000</v>
      </c>
      <c r="H64" s="76"/>
      <c r="I64" s="77"/>
      <c r="J64" s="78"/>
      <c r="K64" s="76"/>
      <c r="L64" s="76"/>
      <c r="M64" s="76"/>
      <c r="N64" s="76"/>
      <c r="O64" s="71">
        <v>0.05</v>
      </c>
      <c r="P64" s="76"/>
      <c r="Q64" s="76"/>
      <c r="R64" s="76"/>
    </row>
    <row r="65" spans="1:18" s="51" customFormat="1" ht="14.1" customHeight="1">
      <c r="A65" s="55" t="s">
        <v>123</v>
      </c>
      <c r="B65" s="204">
        <v>40191</v>
      </c>
      <c r="C65" s="41">
        <v>44025</v>
      </c>
      <c r="D65" s="73"/>
      <c r="E65" s="43">
        <v>30000000</v>
      </c>
      <c r="F65" s="74">
        <v>87200000</v>
      </c>
      <c r="G65" s="43">
        <v>30000000</v>
      </c>
      <c r="H65" s="241">
        <v>27111545.010000002</v>
      </c>
      <c r="I65" s="52">
        <v>2888454.99</v>
      </c>
      <c r="J65" s="43">
        <v>0</v>
      </c>
      <c r="K65" s="53">
        <v>87.9</v>
      </c>
      <c r="L65" s="44">
        <v>88.85</v>
      </c>
      <c r="M65" s="53">
        <v>95.29</v>
      </c>
      <c r="N65" s="44">
        <v>90.37</v>
      </c>
      <c r="O65" s="242">
        <v>0.05</v>
      </c>
      <c r="P65" s="45">
        <v>6.7400000000000002E-2</v>
      </c>
      <c r="Q65" s="54">
        <v>6.3700000000000007E-2</v>
      </c>
      <c r="R65" s="43">
        <v>0.39</v>
      </c>
    </row>
    <row r="66" spans="1:18" s="51" customFormat="1" ht="14.1" customHeight="1">
      <c r="A66" s="55" t="s">
        <v>124</v>
      </c>
      <c r="B66" s="204">
        <v>40233</v>
      </c>
      <c r="C66" s="41">
        <v>44025</v>
      </c>
      <c r="D66" s="73"/>
      <c r="E66" s="43">
        <v>30000000</v>
      </c>
      <c r="F66" s="74">
        <v>97850000</v>
      </c>
      <c r="G66" s="43">
        <v>30000000</v>
      </c>
      <c r="H66" s="241">
        <v>28491570</v>
      </c>
      <c r="I66" s="52">
        <v>1682430.01</v>
      </c>
      <c r="J66" s="43">
        <v>0</v>
      </c>
      <c r="K66" s="53">
        <v>93.31</v>
      </c>
      <c r="L66" s="44">
        <v>93.97</v>
      </c>
      <c r="M66" s="53">
        <v>95.16</v>
      </c>
      <c r="N66" s="44">
        <v>94.39</v>
      </c>
      <c r="O66" s="242">
        <v>0.05</v>
      </c>
      <c r="P66" s="45">
        <v>5.9700000000000003E-2</v>
      </c>
      <c r="Q66" s="54">
        <v>5.8200000000000002E-2</v>
      </c>
      <c r="R66" s="43">
        <v>0.24</v>
      </c>
    </row>
    <row r="67" spans="1:18" s="51" customFormat="1" ht="14.1" customHeight="1">
      <c r="A67" s="55" t="s">
        <v>125</v>
      </c>
      <c r="B67" s="204">
        <v>40239</v>
      </c>
      <c r="C67" s="41">
        <v>44025</v>
      </c>
      <c r="D67" s="73"/>
      <c r="E67" s="43">
        <v>30000000</v>
      </c>
      <c r="F67" s="74">
        <v>81100000</v>
      </c>
      <c r="G67" s="43">
        <v>30000000</v>
      </c>
      <c r="H67" s="241">
        <v>28497180</v>
      </c>
      <c r="I67" s="52">
        <v>1700820</v>
      </c>
      <c r="J67" s="43">
        <v>0</v>
      </c>
      <c r="K67" s="53">
        <v>93.45</v>
      </c>
      <c r="L67" s="44">
        <v>93.95</v>
      </c>
      <c r="M67" s="53">
        <v>95.17</v>
      </c>
      <c r="N67" s="44">
        <v>94.33</v>
      </c>
      <c r="O67" s="242">
        <v>0.05</v>
      </c>
      <c r="P67" s="45">
        <v>5.9499999999999997E-2</v>
      </c>
      <c r="Q67" s="54">
        <v>5.8299999999999998E-2</v>
      </c>
      <c r="R67" s="43">
        <v>0.18</v>
      </c>
    </row>
    <row r="68" spans="1:18" s="51" customFormat="1" ht="14.1" customHeight="1">
      <c r="A68" s="55" t="s">
        <v>126</v>
      </c>
      <c r="B68" s="204">
        <v>40268</v>
      </c>
      <c r="C68" s="41">
        <v>44025</v>
      </c>
      <c r="D68" s="73"/>
      <c r="E68" s="43">
        <v>30000000</v>
      </c>
      <c r="F68" s="74">
        <v>61000000</v>
      </c>
      <c r="G68" s="43">
        <v>30000000</v>
      </c>
      <c r="H68" s="241">
        <v>28118425</v>
      </c>
      <c r="I68" s="52">
        <v>2196575</v>
      </c>
      <c r="J68" s="43">
        <v>0</v>
      </c>
      <c r="K68" s="53">
        <v>92.05</v>
      </c>
      <c r="L68" s="44">
        <v>92.4</v>
      </c>
      <c r="M68" s="53">
        <v>93.9</v>
      </c>
      <c r="N68" s="44">
        <v>92.68</v>
      </c>
      <c r="O68" s="242">
        <v>0.05</v>
      </c>
      <c r="P68" s="45">
        <v>6.1499999999999999E-2</v>
      </c>
      <c r="Q68" s="54">
        <v>6.0600000000000001E-2</v>
      </c>
      <c r="R68" s="43">
        <v>0.18</v>
      </c>
    </row>
    <row r="69" spans="1:18" s="51" customFormat="1" ht="14.1" customHeight="1">
      <c r="A69" s="55" t="s">
        <v>127</v>
      </c>
      <c r="B69" s="204">
        <v>40296</v>
      </c>
      <c r="C69" s="41">
        <v>44025</v>
      </c>
      <c r="D69" s="73"/>
      <c r="E69" s="43">
        <v>30000000</v>
      </c>
      <c r="F69" s="74">
        <v>65900000</v>
      </c>
      <c r="G69" s="43">
        <v>30000000</v>
      </c>
      <c r="H69" s="241">
        <v>27594075</v>
      </c>
      <c r="I69" s="52">
        <v>2837925</v>
      </c>
      <c r="J69" s="43">
        <v>0</v>
      </c>
      <c r="K69" s="53">
        <v>89.2</v>
      </c>
      <c r="L69" s="44">
        <v>89.6</v>
      </c>
      <c r="M69" s="53">
        <v>92.19</v>
      </c>
      <c r="N69" s="44">
        <v>90.54</v>
      </c>
      <c r="O69" s="242">
        <v>0.05</v>
      </c>
      <c r="P69" s="45">
        <v>6.5799999999999997E-2</v>
      </c>
      <c r="Q69" s="54">
        <v>6.3799999999999996E-2</v>
      </c>
      <c r="R69" s="43">
        <v>0.17</v>
      </c>
    </row>
    <row r="70" spans="1:18" s="51" customFormat="1" ht="13.5" customHeight="1">
      <c r="A70" s="55" t="s">
        <v>165</v>
      </c>
      <c r="B70" s="204">
        <v>40325</v>
      </c>
      <c r="C70" s="41">
        <v>44025</v>
      </c>
      <c r="D70" s="73"/>
      <c r="E70" s="43">
        <v>30000000</v>
      </c>
      <c r="F70" s="74">
        <v>95500000</v>
      </c>
      <c r="G70" s="44">
        <v>0</v>
      </c>
      <c r="H70" s="182" t="s">
        <v>70</v>
      </c>
      <c r="I70" s="243" t="s">
        <v>70</v>
      </c>
      <c r="J70" s="44" t="s">
        <v>70</v>
      </c>
      <c r="K70" s="53">
        <v>86.28</v>
      </c>
      <c r="L70" s="181" t="s">
        <v>70</v>
      </c>
      <c r="M70" s="243" t="s">
        <v>70</v>
      </c>
      <c r="N70" s="181" t="s">
        <v>70</v>
      </c>
      <c r="O70" s="242">
        <v>0.05</v>
      </c>
      <c r="P70" s="45">
        <v>7.0400000000000004E-2</v>
      </c>
      <c r="Q70" s="54" t="s">
        <v>70</v>
      </c>
      <c r="R70" s="43">
        <v>0.18</v>
      </c>
    </row>
    <row r="71" spans="1:18" s="51" customFormat="1" ht="14.1" customHeight="1">
      <c r="A71" s="55" t="s">
        <v>132</v>
      </c>
      <c r="B71" s="204">
        <v>40359</v>
      </c>
      <c r="C71" s="41">
        <v>44025</v>
      </c>
      <c r="D71" s="73"/>
      <c r="E71" s="43">
        <v>45000000</v>
      </c>
      <c r="F71" s="74">
        <v>91100000</v>
      </c>
      <c r="G71" s="244">
        <v>45000000</v>
      </c>
      <c r="H71" s="245">
        <v>42533165.009999998</v>
      </c>
      <c r="I71" s="246">
        <v>3501834.99</v>
      </c>
      <c r="J71" s="244">
        <v>0</v>
      </c>
      <c r="K71" s="53">
        <v>91.14</v>
      </c>
      <c r="L71" s="244">
        <v>91.69</v>
      </c>
      <c r="M71" s="246">
        <v>93.56</v>
      </c>
      <c r="N71" s="244">
        <v>92.22</v>
      </c>
      <c r="O71" s="242">
        <v>0.05</v>
      </c>
      <c r="P71" s="45">
        <v>6.3E-2</v>
      </c>
      <c r="Q71" s="54">
        <v>6.1499999999999999E-2</v>
      </c>
      <c r="R71" s="43">
        <v>0.2</v>
      </c>
    </row>
    <row r="72" spans="1:18" s="51" customFormat="1" ht="14.1" customHeight="1">
      <c r="A72" s="55" t="s">
        <v>139</v>
      </c>
      <c r="B72" s="204">
        <v>40388</v>
      </c>
      <c r="C72" s="41">
        <v>44025</v>
      </c>
      <c r="D72" s="73"/>
      <c r="E72" s="43">
        <v>45000000</v>
      </c>
      <c r="F72" s="74">
        <v>114860000</v>
      </c>
      <c r="G72" s="244">
        <v>93110000</v>
      </c>
      <c r="H72" s="245">
        <v>86390328</v>
      </c>
      <c r="I72" s="246">
        <v>6924514</v>
      </c>
      <c r="J72" s="244">
        <v>0</v>
      </c>
      <c r="K72" s="53">
        <v>92.1</v>
      </c>
      <c r="L72" s="244">
        <v>91.18</v>
      </c>
      <c r="M72" s="246">
        <v>94.2</v>
      </c>
      <c r="N72" s="244">
        <v>92.56</v>
      </c>
      <c r="O72" s="242">
        <v>0.05</v>
      </c>
      <c r="P72" s="45">
        <v>6.1699999999999998E-2</v>
      </c>
      <c r="Q72" s="54">
        <v>6.0999999999999999E-2</v>
      </c>
      <c r="R72" s="43">
        <v>0.18</v>
      </c>
    </row>
    <row r="73" spans="1:18" s="51" customFormat="1" ht="14.1" customHeight="1">
      <c r="A73" s="56" t="s">
        <v>140</v>
      </c>
      <c r="B73" s="205">
        <v>40492</v>
      </c>
      <c r="C73" s="46">
        <v>44025</v>
      </c>
      <c r="D73" s="247"/>
      <c r="E73" s="49">
        <v>25000000</v>
      </c>
      <c r="F73" s="248">
        <v>162430000</v>
      </c>
      <c r="G73" s="249">
        <v>25000000</v>
      </c>
      <c r="H73" s="250">
        <v>24092814.969999999</v>
      </c>
      <c r="I73" s="251">
        <v>1317185.04</v>
      </c>
      <c r="J73" s="249">
        <v>0</v>
      </c>
      <c r="K73" s="252">
        <v>93.89</v>
      </c>
      <c r="L73" s="249">
        <v>94.53</v>
      </c>
      <c r="M73" s="251">
        <v>95.31</v>
      </c>
      <c r="N73" s="249">
        <v>94.73</v>
      </c>
      <c r="O73" s="61">
        <v>0.05</v>
      </c>
      <c r="P73" s="50">
        <v>5.9299999999999999E-2</v>
      </c>
      <c r="Q73" s="253">
        <v>5.8099999999999999E-2</v>
      </c>
      <c r="R73" s="49">
        <v>0.17</v>
      </c>
    </row>
    <row r="74" spans="1:18" s="51" customFormat="1" ht="12.6" customHeight="1">
      <c r="A74" s="254" t="s">
        <v>144</v>
      </c>
      <c r="B74" s="79"/>
      <c r="C74" s="80">
        <v>44396</v>
      </c>
      <c r="D74" s="81">
        <v>3834</v>
      </c>
      <c r="E74" s="82">
        <f>+E75+E76+E77+E78+E79+E80+E81</f>
        <v>320000000</v>
      </c>
      <c r="F74" s="82">
        <f>+F75+F76+F77+F78+F79+F80+F81</f>
        <v>777335000</v>
      </c>
      <c r="G74" s="82">
        <f>+G75+G76+G77+G78+G79+G80+G81</f>
        <v>322900000</v>
      </c>
      <c r="H74" s="83"/>
      <c r="I74" s="84"/>
      <c r="J74" s="85"/>
      <c r="K74" s="83"/>
      <c r="L74" s="83"/>
      <c r="M74" s="83"/>
      <c r="N74" s="83"/>
      <c r="O74" s="86">
        <v>0.05</v>
      </c>
      <c r="P74" s="83"/>
      <c r="Q74" s="83"/>
      <c r="R74" s="87"/>
    </row>
    <row r="75" spans="1:18" s="51" customFormat="1" ht="14.1" customHeight="1">
      <c r="A75" s="40" t="s">
        <v>123</v>
      </c>
      <c r="B75" s="41">
        <v>40562</v>
      </c>
      <c r="C75" s="41">
        <v>44396</v>
      </c>
      <c r="D75" s="42"/>
      <c r="E75" s="43">
        <v>45000000</v>
      </c>
      <c r="F75" s="74">
        <v>154220000</v>
      </c>
      <c r="G75" s="43">
        <v>45000000</v>
      </c>
      <c r="H75" s="241">
        <v>43510425.009999998</v>
      </c>
      <c r="I75" s="52">
        <v>1489574.99</v>
      </c>
      <c r="J75" s="43">
        <v>0</v>
      </c>
      <c r="K75" s="53">
        <v>95.47</v>
      </c>
      <c r="L75" s="44">
        <v>96.52</v>
      </c>
      <c r="M75" s="53">
        <v>97.02</v>
      </c>
      <c r="N75" s="44">
        <v>96.69</v>
      </c>
      <c r="O75" s="242">
        <v>0.05</v>
      </c>
      <c r="P75" s="45">
        <v>5.6500000000000002E-2</v>
      </c>
      <c r="Q75" s="54">
        <v>5.4899999999999997E-2</v>
      </c>
      <c r="R75" s="43">
        <v>0.18</v>
      </c>
    </row>
    <row r="76" spans="1:18" s="51" customFormat="1" ht="14.1" customHeight="1">
      <c r="A76" s="40" t="s">
        <v>145</v>
      </c>
      <c r="B76" s="41">
        <v>40611</v>
      </c>
      <c r="C76" s="41">
        <v>44396</v>
      </c>
      <c r="D76" s="42"/>
      <c r="E76" s="43">
        <v>35000000</v>
      </c>
      <c r="F76" s="74">
        <v>123750000</v>
      </c>
      <c r="G76" s="43">
        <v>35000000</v>
      </c>
      <c r="H76" s="241">
        <v>34309869.979999997</v>
      </c>
      <c r="I76" s="52">
        <v>924630.02</v>
      </c>
      <c r="J76" s="43">
        <v>0</v>
      </c>
      <c r="K76" s="53">
        <v>96.13</v>
      </c>
      <c r="L76" s="44">
        <v>97.08</v>
      </c>
      <c r="M76" s="44">
        <v>97.61</v>
      </c>
      <c r="N76" s="44">
        <v>97.36</v>
      </c>
      <c r="O76" s="242">
        <v>0.05</v>
      </c>
      <c r="P76" s="45">
        <v>5.57E-2</v>
      </c>
      <c r="Q76" s="54">
        <v>5.3999999999999999E-2</v>
      </c>
      <c r="R76" s="43">
        <v>0.18</v>
      </c>
    </row>
    <row r="77" spans="1:18" s="51" customFormat="1" ht="14.1" customHeight="1">
      <c r="A77" s="55" t="s">
        <v>125</v>
      </c>
      <c r="B77" s="204">
        <v>40662</v>
      </c>
      <c r="C77" s="204">
        <v>44396</v>
      </c>
      <c r="D77" s="255"/>
      <c r="E77" s="43">
        <v>25000000</v>
      </c>
      <c r="F77" s="74">
        <v>70950000</v>
      </c>
      <c r="G77" s="43">
        <v>22900000</v>
      </c>
      <c r="H77" s="241">
        <v>22632355</v>
      </c>
      <c r="I77" s="52">
        <v>581375</v>
      </c>
      <c r="J77" s="43">
        <v>0</v>
      </c>
      <c r="K77" s="53">
        <v>96.77</v>
      </c>
      <c r="L77" s="256">
        <v>97.19</v>
      </c>
      <c r="M77" s="256">
        <v>97.8</v>
      </c>
      <c r="N77" s="44">
        <v>97.46</v>
      </c>
      <c r="O77" s="242">
        <v>0.05</v>
      </c>
      <c r="P77" s="45">
        <v>5.4899999999999997E-2</v>
      </c>
      <c r="Q77" s="54">
        <v>5.3900000000000003E-2</v>
      </c>
      <c r="R77" s="43">
        <v>0.19</v>
      </c>
    </row>
    <row r="78" spans="1:18" s="51" customFormat="1" ht="14.1" customHeight="1">
      <c r="A78" s="40" t="s">
        <v>126</v>
      </c>
      <c r="B78" s="41">
        <v>40716</v>
      </c>
      <c r="C78" s="41">
        <v>44396</v>
      </c>
      <c r="D78" s="42"/>
      <c r="E78" s="43">
        <v>50000000</v>
      </c>
      <c r="F78" s="236">
        <v>83950000</v>
      </c>
      <c r="G78" s="43">
        <v>50000000</v>
      </c>
      <c r="H78" s="43">
        <v>49698275</v>
      </c>
      <c r="I78" s="43">
        <v>1356725</v>
      </c>
      <c r="J78" s="43">
        <v>0</v>
      </c>
      <c r="K78" s="44">
        <v>96.75</v>
      </c>
      <c r="L78" s="44">
        <v>96.96</v>
      </c>
      <c r="M78" s="44">
        <v>97.82</v>
      </c>
      <c r="N78" s="44">
        <v>97.29</v>
      </c>
      <c r="O78" s="60">
        <v>0.05</v>
      </c>
      <c r="P78" s="45">
        <v>5.4899999999999997E-2</v>
      </c>
      <c r="Q78" s="45">
        <v>5.4199999999999998E-2</v>
      </c>
      <c r="R78" s="43">
        <v>0.22</v>
      </c>
    </row>
    <row r="79" spans="1:18" s="51" customFormat="1" ht="14.1" customHeight="1">
      <c r="A79" s="40" t="s">
        <v>127</v>
      </c>
      <c r="B79" s="41">
        <v>40765</v>
      </c>
      <c r="C79" s="41">
        <v>44396</v>
      </c>
      <c r="D79" s="42"/>
      <c r="E79" s="43">
        <v>50000000</v>
      </c>
      <c r="F79" s="236">
        <v>134800000</v>
      </c>
      <c r="G79" s="43">
        <v>50000000</v>
      </c>
      <c r="H79" s="43">
        <v>49195799.990000002</v>
      </c>
      <c r="I79" s="43">
        <v>954200</v>
      </c>
      <c r="J79" s="43">
        <v>0</v>
      </c>
      <c r="K79" s="44">
        <v>97.51</v>
      </c>
      <c r="L79" s="44">
        <v>97.92</v>
      </c>
      <c r="M79" s="44">
        <v>98.23</v>
      </c>
      <c r="N79" s="44">
        <v>98.09</v>
      </c>
      <c r="O79" s="60">
        <v>0.05</v>
      </c>
      <c r="P79" s="45">
        <v>5.3900000000000003E-2</v>
      </c>
      <c r="Q79" s="45">
        <v>5.3100000000000001E-2</v>
      </c>
      <c r="R79" s="43">
        <v>0.18</v>
      </c>
    </row>
    <row r="80" spans="1:18" s="51" customFormat="1" ht="14.1" customHeight="1">
      <c r="A80" s="40" t="s">
        <v>131</v>
      </c>
      <c r="B80" s="41">
        <v>40821</v>
      </c>
      <c r="C80" s="41">
        <v>44396</v>
      </c>
      <c r="D80" s="42"/>
      <c r="E80" s="43">
        <v>55000000</v>
      </c>
      <c r="F80" s="236">
        <v>105650000</v>
      </c>
      <c r="G80" s="43">
        <v>55000000</v>
      </c>
      <c r="H80" s="43">
        <v>54680400</v>
      </c>
      <c r="I80" s="43">
        <v>908100</v>
      </c>
      <c r="J80" s="43">
        <v>0</v>
      </c>
      <c r="K80" s="44">
        <v>97.66</v>
      </c>
      <c r="L80" s="44">
        <v>97.85</v>
      </c>
      <c r="M80" s="44">
        <v>99.71</v>
      </c>
      <c r="N80" s="44">
        <v>98.35</v>
      </c>
      <c r="O80" s="60">
        <v>0.05</v>
      </c>
      <c r="P80" s="45">
        <v>5.3800000000000001E-2</v>
      </c>
      <c r="Q80" s="45">
        <v>5.28E-2</v>
      </c>
      <c r="R80" s="43">
        <v>0.2</v>
      </c>
    </row>
    <row r="81" spans="1:18" s="51" customFormat="1" ht="14.1" customHeight="1">
      <c r="A81" s="40" t="s">
        <v>132</v>
      </c>
      <c r="B81" s="41">
        <v>40891</v>
      </c>
      <c r="C81" s="41">
        <v>44396</v>
      </c>
      <c r="D81" s="42"/>
      <c r="E81" s="43">
        <v>60000000</v>
      </c>
      <c r="F81" s="236">
        <v>104015000</v>
      </c>
      <c r="G81" s="43">
        <v>65000000</v>
      </c>
      <c r="H81" s="43">
        <v>65194151.009999998</v>
      </c>
      <c r="I81" s="43">
        <v>1118849</v>
      </c>
      <c r="J81" s="43">
        <v>0</v>
      </c>
      <c r="K81" s="44">
        <v>97.61</v>
      </c>
      <c r="L81" s="44">
        <v>97.61</v>
      </c>
      <c r="M81" s="44">
        <v>99.39</v>
      </c>
      <c r="N81" s="44">
        <v>98.28</v>
      </c>
      <c r="O81" s="60">
        <v>0.05</v>
      </c>
      <c r="P81" s="45">
        <v>5.3900000000000003E-2</v>
      </c>
      <c r="Q81" s="45">
        <v>5.2999999999999999E-2</v>
      </c>
      <c r="R81" s="43">
        <v>0.22</v>
      </c>
    </row>
    <row r="82" spans="1:18" s="51" customFormat="1" ht="12.75" customHeight="1">
      <c r="A82" s="31" t="s">
        <v>146</v>
      </c>
      <c r="B82" s="88"/>
      <c r="C82" s="89">
        <v>44753</v>
      </c>
      <c r="D82" s="34">
        <v>3834</v>
      </c>
      <c r="E82" s="90">
        <f>E83+E84+E85+E86+E87+E88</f>
        <v>305000000</v>
      </c>
      <c r="F82" s="90">
        <f>F83+F84+F85+F86+F87+F88</f>
        <v>993475000</v>
      </c>
      <c r="G82" s="90">
        <f>G83+G84+G85+G86+G87+G88</f>
        <v>305000000</v>
      </c>
      <c r="H82" s="91"/>
      <c r="I82" s="77"/>
      <c r="J82" s="92"/>
      <c r="K82" s="76"/>
      <c r="L82" s="76"/>
      <c r="M82" s="76"/>
      <c r="N82" s="76"/>
      <c r="O82" s="93">
        <v>0.05</v>
      </c>
      <c r="P82" s="76"/>
      <c r="Q82" s="76"/>
      <c r="R82" s="76"/>
    </row>
    <row r="83" spans="1:18" s="51" customFormat="1" ht="14.1" customHeight="1">
      <c r="A83" s="40" t="s">
        <v>123</v>
      </c>
      <c r="B83" s="41">
        <v>40919</v>
      </c>
      <c r="C83" s="41">
        <v>44753</v>
      </c>
      <c r="D83" s="42"/>
      <c r="E83" s="43">
        <v>50000000</v>
      </c>
      <c r="F83" s="43">
        <v>136340000</v>
      </c>
      <c r="G83" s="43">
        <v>50000000</v>
      </c>
      <c r="H83" s="257">
        <v>48865160.009999998</v>
      </c>
      <c r="I83" s="257">
        <v>1134839.99</v>
      </c>
      <c r="J83" s="258">
        <v>0</v>
      </c>
      <c r="K83" s="136">
        <v>97.05</v>
      </c>
      <c r="L83" s="136">
        <v>97.45</v>
      </c>
      <c r="M83" s="136">
        <v>98.84</v>
      </c>
      <c r="N83" s="136">
        <v>97.73</v>
      </c>
      <c r="O83" s="60">
        <v>0.05</v>
      </c>
      <c r="P83" s="137">
        <v>5.4399999999999997E-2</v>
      </c>
      <c r="Q83" s="137">
        <v>5.3499999999999999E-2</v>
      </c>
      <c r="R83" s="136">
        <v>0.22</v>
      </c>
    </row>
    <row r="84" spans="1:18" s="51" customFormat="1" ht="14.1" customHeight="1">
      <c r="A84" s="40" t="s">
        <v>124</v>
      </c>
      <c r="B84" s="41">
        <v>40982</v>
      </c>
      <c r="C84" s="41">
        <v>44753</v>
      </c>
      <c r="D84" s="42"/>
      <c r="E84" s="43">
        <v>55000000</v>
      </c>
      <c r="F84" s="43">
        <v>159590000</v>
      </c>
      <c r="G84" s="43">
        <v>55000000</v>
      </c>
      <c r="H84" s="257">
        <v>55968530.009999998</v>
      </c>
      <c r="I84" s="43">
        <v>0</v>
      </c>
      <c r="J84" s="259">
        <v>495530.02</v>
      </c>
      <c r="K84" s="136">
        <v>100.27</v>
      </c>
      <c r="L84" s="136">
        <v>100.72</v>
      </c>
      <c r="M84" s="136">
        <v>101.34</v>
      </c>
      <c r="N84" s="136">
        <v>100.9</v>
      </c>
      <c r="O84" s="60">
        <v>0.05</v>
      </c>
      <c r="P84" s="137">
        <v>5.0299999999999997E-2</v>
      </c>
      <c r="Q84" s="137">
        <v>4.9500000000000002E-2</v>
      </c>
      <c r="R84" s="136">
        <v>0.15</v>
      </c>
    </row>
    <row r="85" spans="1:18" s="51" customFormat="1" ht="14.1" customHeight="1">
      <c r="A85" s="40" t="s">
        <v>130</v>
      </c>
      <c r="B85" s="41">
        <v>41108</v>
      </c>
      <c r="C85" s="41">
        <v>44753</v>
      </c>
      <c r="D85" s="42"/>
      <c r="E85" s="43">
        <v>40000000</v>
      </c>
      <c r="F85" s="43">
        <v>196350000</v>
      </c>
      <c r="G85" s="43">
        <v>40000000</v>
      </c>
      <c r="H85" s="257">
        <v>41067699.990000002</v>
      </c>
      <c r="I85" s="43">
        <v>0</v>
      </c>
      <c r="J85" s="259">
        <v>1027699.99</v>
      </c>
      <c r="K85" s="136">
        <v>101.57</v>
      </c>
      <c r="L85" s="136">
        <v>102.39</v>
      </c>
      <c r="M85" s="136">
        <v>102.77</v>
      </c>
      <c r="N85" s="136">
        <v>102.57</v>
      </c>
      <c r="O85" s="60">
        <v>0.05</v>
      </c>
      <c r="P85" s="137">
        <v>4.8599999999999997E-2</v>
      </c>
      <c r="Q85" s="137">
        <v>4.7300000000000002E-2</v>
      </c>
      <c r="R85" s="136">
        <v>0.16</v>
      </c>
    </row>
    <row r="86" spans="1:18" s="51" customFormat="1" ht="14.1" customHeight="1">
      <c r="A86" s="40" t="s">
        <v>126</v>
      </c>
      <c r="B86" s="41">
        <v>41136</v>
      </c>
      <c r="C86" s="41">
        <v>44753</v>
      </c>
      <c r="D86" s="42"/>
      <c r="E86" s="43">
        <v>50000000</v>
      </c>
      <c r="F86" s="43">
        <v>273650000</v>
      </c>
      <c r="G86" s="43">
        <v>50000000</v>
      </c>
      <c r="H86" s="257">
        <v>53974500</v>
      </c>
      <c r="I86" s="43">
        <v>0</v>
      </c>
      <c r="J86" s="259">
        <v>3734499.99</v>
      </c>
      <c r="K86" s="136">
        <v>106.17</v>
      </c>
      <c r="L86" s="136">
        <v>107.19</v>
      </c>
      <c r="M86" s="136">
        <v>107.69</v>
      </c>
      <c r="N86" s="136">
        <v>107.47</v>
      </c>
      <c r="O86" s="60">
        <v>0.05</v>
      </c>
      <c r="P86" s="137">
        <v>4.2700000000000002E-2</v>
      </c>
      <c r="Q86" s="137">
        <v>4.1200000000000001E-2</v>
      </c>
      <c r="R86" s="136">
        <v>0.08</v>
      </c>
    </row>
    <row r="87" spans="1:18" s="51" customFormat="1" ht="14.1" customHeight="1">
      <c r="A87" s="40" t="s">
        <v>127</v>
      </c>
      <c r="B87" s="41">
        <v>41178</v>
      </c>
      <c r="C87" s="41">
        <v>44753</v>
      </c>
      <c r="D87" s="42"/>
      <c r="E87" s="43">
        <v>55000000</v>
      </c>
      <c r="F87" s="43">
        <v>153195000</v>
      </c>
      <c r="G87" s="43">
        <v>55000000</v>
      </c>
      <c r="H87" s="257">
        <v>62457425.030000001</v>
      </c>
      <c r="I87" s="43">
        <v>0</v>
      </c>
      <c r="J87" s="259">
        <v>6879925.0199999996</v>
      </c>
      <c r="K87" s="136">
        <v>111.82</v>
      </c>
      <c r="L87" s="136">
        <v>112.25</v>
      </c>
      <c r="M87" s="136">
        <v>114.21</v>
      </c>
      <c r="N87" s="136">
        <v>112.51</v>
      </c>
      <c r="O87" s="60">
        <v>0.05</v>
      </c>
      <c r="P87" s="137">
        <v>3.5900000000000001E-2</v>
      </c>
      <c r="Q87" s="137">
        <v>3.5099999999999999E-2</v>
      </c>
      <c r="R87" s="136">
        <v>0.04</v>
      </c>
    </row>
    <row r="88" spans="1:18" s="51" customFormat="1" ht="14.1" customHeight="1">
      <c r="A88" s="40" t="s">
        <v>131</v>
      </c>
      <c r="B88" s="41">
        <v>41241</v>
      </c>
      <c r="C88" s="41">
        <v>44753</v>
      </c>
      <c r="D88" s="47"/>
      <c r="E88" s="43">
        <v>55000000</v>
      </c>
      <c r="F88" s="49">
        <v>74350000</v>
      </c>
      <c r="G88" s="43">
        <v>55000000</v>
      </c>
      <c r="H88" s="260">
        <v>63141915</v>
      </c>
      <c r="I88" s="49">
        <v>0</v>
      </c>
      <c r="J88" s="261">
        <v>7085915</v>
      </c>
      <c r="K88" s="262">
        <v>112.6</v>
      </c>
      <c r="L88" s="262">
        <v>112.18</v>
      </c>
      <c r="M88" s="262">
        <v>113.73</v>
      </c>
      <c r="N88" s="262">
        <v>112.88</v>
      </c>
      <c r="O88" s="60">
        <v>0.05</v>
      </c>
      <c r="P88" s="263">
        <v>3.4799999999999998E-2</v>
      </c>
      <c r="Q88" s="263">
        <v>3.4500000000000003E-2</v>
      </c>
      <c r="R88" s="262">
        <v>0.04</v>
      </c>
    </row>
    <row r="89" spans="1:18" s="51" customFormat="1" ht="12.6" customHeight="1">
      <c r="A89" s="31" t="s">
        <v>147</v>
      </c>
      <c r="B89" s="88"/>
      <c r="C89" s="89">
        <v>45116</v>
      </c>
      <c r="D89" s="34">
        <v>3833</v>
      </c>
      <c r="E89" s="90">
        <f>E90+E91+E92+E93+E94+E95+E96+E97</f>
        <v>400000000</v>
      </c>
      <c r="F89" s="90">
        <f>F90+F91+F92+F93+F94+F95+F96+F97</f>
        <v>822729400</v>
      </c>
      <c r="G89" s="90">
        <f>G90+G91+G92+G93+G94+G95+G96+G97</f>
        <v>350000000</v>
      </c>
      <c r="H89" s="91"/>
      <c r="I89" s="77"/>
      <c r="J89" s="92"/>
      <c r="K89" s="94"/>
      <c r="L89" s="94"/>
      <c r="M89" s="94"/>
      <c r="N89" s="94"/>
      <c r="O89" s="93">
        <v>0.04</v>
      </c>
      <c r="P89" s="76"/>
      <c r="Q89" s="76"/>
      <c r="R89" s="94"/>
    </row>
    <row r="90" spans="1:18" s="51" customFormat="1" ht="14.1" customHeight="1">
      <c r="A90" s="40" t="s">
        <v>123</v>
      </c>
      <c r="B90" s="41">
        <v>41283</v>
      </c>
      <c r="C90" s="41">
        <v>45116</v>
      </c>
      <c r="D90" s="42"/>
      <c r="E90" s="43">
        <v>50000000</v>
      </c>
      <c r="F90" s="43">
        <v>177139000</v>
      </c>
      <c r="G90" s="43">
        <v>50000000</v>
      </c>
      <c r="H90" s="257">
        <v>52620402.200000003</v>
      </c>
      <c r="I90" s="43">
        <v>0</v>
      </c>
      <c r="J90" s="259">
        <v>2620402.2000000002</v>
      </c>
      <c r="K90" s="136">
        <v>104.45</v>
      </c>
      <c r="L90" s="136">
        <v>105.08</v>
      </c>
      <c r="M90" s="136">
        <v>105.71</v>
      </c>
      <c r="N90" s="136">
        <v>105.24</v>
      </c>
      <c r="O90" s="60">
        <v>0.04</v>
      </c>
      <c r="P90" s="137">
        <v>3.5200000000000002E-2</v>
      </c>
      <c r="Q90" s="137">
        <v>3.4299999999999997E-2</v>
      </c>
      <c r="R90" s="136">
        <v>0.03</v>
      </c>
    </row>
    <row r="91" spans="1:18" s="51" customFormat="1" ht="14.1" customHeight="1">
      <c r="A91" s="40" t="s">
        <v>137</v>
      </c>
      <c r="B91" s="41">
        <v>41311</v>
      </c>
      <c r="C91" s="41">
        <v>45116</v>
      </c>
      <c r="D91" s="42"/>
      <c r="E91" s="43">
        <v>50000000</v>
      </c>
      <c r="F91" s="43">
        <v>105660200</v>
      </c>
      <c r="G91" s="43">
        <v>50000000</v>
      </c>
      <c r="H91" s="257">
        <v>53525310</v>
      </c>
      <c r="I91" s="43">
        <v>0</v>
      </c>
      <c r="J91" s="259">
        <v>3370310</v>
      </c>
      <c r="K91" s="136">
        <v>106.03</v>
      </c>
      <c r="L91" s="136">
        <v>106.4</v>
      </c>
      <c r="M91" s="136">
        <v>107.18</v>
      </c>
      <c r="N91" s="136">
        <v>106.74</v>
      </c>
      <c r="O91" s="60">
        <v>0.04</v>
      </c>
      <c r="P91" s="137">
        <v>3.3399999999999999E-2</v>
      </c>
      <c r="Q91" s="137">
        <v>3.2599999999999997E-2</v>
      </c>
      <c r="R91" s="136">
        <v>0.01</v>
      </c>
    </row>
    <row r="92" spans="1:18" s="51" customFormat="1" ht="14.1" customHeight="1">
      <c r="A92" s="40" t="s">
        <v>130</v>
      </c>
      <c r="B92" s="41">
        <v>41346</v>
      </c>
      <c r="C92" s="41">
        <v>45116</v>
      </c>
      <c r="D92" s="42"/>
      <c r="E92" s="43">
        <v>50000000</v>
      </c>
      <c r="F92" s="43">
        <v>100550200</v>
      </c>
      <c r="G92" s="43">
        <v>50000000</v>
      </c>
      <c r="H92" s="257">
        <v>52065859.68</v>
      </c>
      <c r="I92" s="43">
        <v>0</v>
      </c>
      <c r="J92" s="259">
        <v>1720859.68</v>
      </c>
      <c r="K92" s="136">
        <v>102.65</v>
      </c>
      <c r="L92" s="136">
        <v>102.81</v>
      </c>
      <c r="M92" s="136">
        <v>104.3</v>
      </c>
      <c r="N92" s="136">
        <v>103.44</v>
      </c>
      <c r="O92" s="60">
        <v>0.04</v>
      </c>
      <c r="P92" s="137">
        <v>3.7199999999999997E-2</v>
      </c>
      <c r="Q92" s="137">
        <v>3.6299999999999999E-2</v>
      </c>
      <c r="R92" s="136">
        <v>0.01</v>
      </c>
    </row>
    <row r="93" spans="1:18" s="51" customFormat="1" ht="14.1" customHeight="1">
      <c r="A93" s="40" t="s">
        <v>126</v>
      </c>
      <c r="B93" s="41">
        <v>41423</v>
      </c>
      <c r="C93" s="41">
        <v>45116</v>
      </c>
      <c r="D93" s="42"/>
      <c r="E93" s="43">
        <v>50000000</v>
      </c>
      <c r="F93" s="43">
        <v>99840000</v>
      </c>
      <c r="G93" s="43">
        <v>50000000</v>
      </c>
      <c r="H93" s="257">
        <v>53288864</v>
      </c>
      <c r="I93" s="43">
        <v>0</v>
      </c>
      <c r="J93" s="259">
        <v>2523864</v>
      </c>
      <c r="K93" s="136">
        <v>104.17</v>
      </c>
      <c r="L93" s="136">
        <v>104.49</v>
      </c>
      <c r="M93" s="136">
        <v>106.41</v>
      </c>
      <c r="N93" s="136">
        <v>105.05</v>
      </c>
      <c r="O93" s="60">
        <v>0.04</v>
      </c>
      <c r="P93" s="137">
        <v>3.5400000000000001E-2</v>
      </c>
      <c r="Q93" s="137">
        <v>3.4299999999999997E-2</v>
      </c>
      <c r="R93" s="136">
        <v>0.02</v>
      </c>
    </row>
    <row r="94" spans="1:18" s="51" customFormat="1" ht="15.75" customHeight="1">
      <c r="A94" s="40" t="s">
        <v>166</v>
      </c>
      <c r="B94" s="41">
        <v>41479</v>
      </c>
      <c r="C94" s="41">
        <v>45116</v>
      </c>
      <c r="D94" s="42"/>
      <c r="E94" s="43">
        <v>50000000</v>
      </c>
      <c r="F94" s="43">
        <v>58400000</v>
      </c>
      <c r="G94" s="43">
        <v>0</v>
      </c>
      <c r="H94" s="182" t="s">
        <v>70</v>
      </c>
      <c r="I94" s="243" t="s">
        <v>70</v>
      </c>
      <c r="J94" s="189" t="s">
        <v>70</v>
      </c>
      <c r="K94" s="136">
        <v>100.22</v>
      </c>
      <c r="L94" s="181" t="s">
        <v>70</v>
      </c>
      <c r="M94" s="243" t="s">
        <v>70</v>
      </c>
      <c r="N94" s="181" t="s">
        <v>70</v>
      </c>
      <c r="O94" s="60">
        <v>0.04</v>
      </c>
      <c r="P94" s="137">
        <v>4.0099999999999997E-2</v>
      </c>
      <c r="Q94" s="54" t="s">
        <v>70</v>
      </c>
      <c r="R94" s="136">
        <v>0.02</v>
      </c>
    </row>
    <row r="95" spans="1:18" s="51" customFormat="1" ht="15.75" customHeight="1">
      <c r="A95" s="40" t="s">
        <v>131</v>
      </c>
      <c r="B95" s="41">
        <v>41556</v>
      </c>
      <c r="C95" s="41">
        <v>45116</v>
      </c>
      <c r="D95" s="42"/>
      <c r="E95" s="43">
        <v>50000000</v>
      </c>
      <c r="F95" s="43">
        <v>114350000</v>
      </c>
      <c r="G95" s="43">
        <v>50000000</v>
      </c>
      <c r="H95" s="44">
        <v>51505289.990000002</v>
      </c>
      <c r="I95" s="44">
        <v>0</v>
      </c>
      <c r="J95" s="44">
        <v>1000289.99</v>
      </c>
      <c r="K95" s="136">
        <v>101.36</v>
      </c>
      <c r="L95" s="44">
        <v>101.78</v>
      </c>
      <c r="M95" s="44">
        <v>102.44</v>
      </c>
      <c r="N95" s="44">
        <v>102</v>
      </c>
      <c r="O95" s="60">
        <v>0.04</v>
      </c>
      <c r="P95" s="137">
        <v>3.8699999999999998E-2</v>
      </c>
      <c r="Q95" s="45">
        <v>3.7900000000000003E-2</v>
      </c>
      <c r="R95" s="136">
        <v>0.03</v>
      </c>
    </row>
    <row r="96" spans="1:18" s="51" customFormat="1" ht="15.75" customHeight="1">
      <c r="A96" s="40" t="s">
        <v>132</v>
      </c>
      <c r="B96" s="41">
        <v>41598</v>
      </c>
      <c r="C96" s="41">
        <v>45116</v>
      </c>
      <c r="D96" s="42"/>
      <c r="E96" s="43">
        <v>50000000</v>
      </c>
      <c r="F96" s="43">
        <v>86400000</v>
      </c>
      <c r="G96" s="43">
        <v>50000000</v>
      </c>
      <c r="H96" s="44">
        <v>52691085</v>
      </c>
      <c r="I96" s="44">
        <v>0</v>
      </c>
      <c r="J96" s="44">
        <v>1956085</v>
      </c>
      <c r="K96" s="136">
        <v>103.47</v>
      </c>
      <c r="L96" s="44">
        <v>103.58</v>
      </c>
      <c r="M96" s="44">
        <v>104.39</v>
      </c>
      <c r="N96" s="44">
        <v>103.91</v>
      </c>
      <c r="O96" s="60">
        <v>0.04</v>
      </c>
      <c r="P96" s="137">
        <v>3.5999999999999997E-2</v>
      </c>
      <c r="Q96" s="45">
        <v>3.5499999999999997E-2</v>
      </c>
      <c r="R96" s="136">
        <v>0.02</v>
      </c>
    </row>
    <row r="97" spans="1:18" s="51" customFormat="1" ht="15.75" customHeight="1">
      <c r="A97" s="40" t="s">
        <v>139</v>
      </c>
      <c r="B97" s="41">
        <v>41626</v>
      </c>
      <c r="C97" s="41">
        <v>45116</v>
      </c>
      <c r="D97" s="42"/>
      <c r="E97" s="43">
        <v>50000000</v>
      </c>
      <c r="F97" s="43">
        <v>80390000</v>
      </c>
      <c r="G97" s="43">
        <v>50000000</v>
      </c>
      <c r="H97" s="44">
        <v>52780076</v>
      </c>
      <c r="I97" s="44">
        <v>0</v>
      </c>
      <c r="J97" s="44">
        <v>1890076</v>
      </c>
      <c r="K97" s="136">
        <v>103.5</v>
      </c>
      <c r="L97" s="44">
        <v>103.62</v>
      </c>
      <c r="M97" s="44">
        <v>104.11</v>
      </c>
      <c r="N97" s="44">
        <v>103.78</v>
      </c>
      <c r="O97" s="60">
        <v>0.04</v>
      </c>
      <c r="P97" s="137">
        <v>3.5900000000000001E-2</v>
      </c>
      <c r="Q97" s="45">
        <v>3.56E-2</v>
      </c>
      <c r="R97" s="136">
        <v>0.02</v>
      </c>
    </row>
    <row r="98" spans="1:18" s="51" customFormat="1" ht="15.75" customHeight="1">
      <c r="A98" s="31" t="s">
        <v>148</v>
      </c>
      <c r="B98" s="33"/>
      <c r="C98" s="33">
        <v>45488</v>
      </c>
      <c r="D98" s="70">
        <v>3834</v>
      </c>
      <c r="E98" s="35">
        <f>E99+E100+E101+E104+E102+E103+E105</f>
        <v>380000000</v>
      </c>
      <c r="F98" s="35">
        <f>F99+F100+F101+F104+F102+F103+F105</f>
        <v>902040000</v>
      </c>
      <c r="G98" s="35">
        <f>G99+G100+G101+G104+G102+G103+G105</f>
        <v>380000000</v>
      </c>
      <c r="H98" s="38"/>
      <c r="I98" s="38"/>
      <c r="J98" s="38"/>
      <c r="K98" s="94"/>
      <c r="L98" s="95"/>
      <c r="M98" s="95"/>
      <c r="N98" s="95"/>
      <c r="O98" s="93">
        <v>0.04</v>
      </c>
      <c r="P98" s="96"/>
      <c r="Q98" s="39"/>
      <c r="R98" s="94"/>
    </row>
    <row r="99" spans="1:18" s="51" customFormat="1" ht="15.75" customHeight="1">
      <c r="A99" s="40" t="s">
        <v>123</v>
      </c>
      <c r="B99" s="41">
        <v>41654</v>
      </c>
      <c r="C99" s="41">
        <v>45488</v>
      </c>
      <c r="D99" s="42"/>
      <c r="E99" s="43">
        <v>50000000</v>
      </c>
      <c r="F99" s="43">
        <v>94720000</v>
      </c>
      <c r="G99" s="43">
        <v>50000000</v>
      </c>
      <c r="H99" s="44">
        <v>51280776</v>
      </c>
      <c r="I99" s="44">
        <v>0</v>
      </c>
      <c r="J99" s="44">
        <v>1280776</v>
      </c>
      <c r="K99" s="136">
        <v>102.03</v>
      </c>
      <c r="L99" s="44">
        <v>102.31</v>
      </c>
      <c r="M99" s="44">
        <v>103.03</v>
      </c>
      <c r="N99" s="44">
        <v>102.56</v>
      </c>
      <c r="O99" s="60">
        <v>0.04</v>
      </c>
      <c r="P99" s="137">
        <v>3.8100000000000002E-2</v>
      </c>
      <c r="Q99" s="45">
        <v>3.7400000000000003E-2</v>
      </c>
      <c r="R99" s="136">
        <v>0.02</v>
      </c>
    </row>
    <row r="100" spans="1:18" s="51" customFormat="1" ht="15.75" customHeight="1">
      <c r="A100" s="40" t="s">
        <v>137</v>
      </c>
      <c r="B100" s="41">
        <v>41710</v>
      </c>
      <c r="C100" s="41">
        <v>45488</v>
      </c>
      <c r="D100" s="42"/>
      <c r="E100" s="43">
        <v>50000000</v>
      </c>
      <c r="F100" s="43">
        <v>180170000</v>
      </c>
      <c r="G100" s="43">
        <v>50000000</v>
      </c>
      <c r="H100" s="44">
        <v>52414234.979999997</v>
      </c>
      <c r="I100" s="44">
        <v>0</v>
      </c>
      <c r="J100" s="44">
        <v>2109234.9700000002</v>
      </c>
      <c r="K100" s="136">
        <v>103.72</v>
      </c>
      <c r="L100" s="44">
        <v>104.04</v>
      </c>
      <c r="M100" s="44">
        <v>104.46</v>
      </c>
      <c r="N100" s="44">
        <v>104.22</v>
      </c>
      <c r="O100" s="60">
        <v>0.04</v>
      </c>
      <c r="P100" s="137">
        <v>3.5999999999999997E-2</v>
      </c>
      <c r="Q100" s="45">
        <v>3.5499999999999997E-2</v>
      </c>
      <c r="R100" s="136">
        <v>0.04</v>
      </c>
    </row>
    <row r="101" spans="1:18" s="51" customFormat="1" ht="15.75" customHeight="1">
      <c r="A101" s="40" t="s">
        <v>130</v>
      </c>
      <c r="B101" s="41">
        <v>41773</v>
      </c>
      <c r="C101" s="41">
        <v>45488</v>
      </c>
      <c r="D101" s="42"/>
      <c r="E101" s="43">
        <v>50000000</v>
      </c>
      <c r="F101" s="43">
        <v>190865000</v>
      </c>
      <c r="G101" s="43">
        <v>50000000</v>
      </c>
      <c r="H101" s="44">
        <v>54396232.530000001</v>
      </c>
      <c r="I101" s="44">
        <v>0</v>
      </c>
      <c r="J101" s="44">
        <v>3746232.5</v>
      </c>
      <c r="K101" s="136">
        <v>107.04</v>
      </c>
      <c r="L101" s="44">
        <v>107.35</v>
      </c>
      <c r="M101" s="44">
        <v>107.98</v>
      </c>
      <c r="N101" s="44">
        <v>107.49</v>
      </c>
      <c r="O101" s="60">
        <v>0.04</v>
      </c>
      <c r="P101" s="137">
        <v>3.2199999999999999E-2</v>
      </c>
      <c r="Q101" s="45">
        <v>3.1600000000000003E-2</v>
      </c>
      <c r="R101" s="136">
        <v>0.05</v>
      </c>
    </row>
    <row r="102" spans="1:18" s="51" customFormat="1" ht="15.75" customHeight="1">
      <c r="A102" s="40" t="s">
        <v>126</v>
      </c>
      <c r="B102" s="41">
        <v>41899</v>
      </c>
      <c r="C102" s="41">
        <v>45488</v>
      </c>
      <c r="D102" s="42"/>
      <c r="E102" s="43">
        <v>60000000</v>
      </c>
      <c r="F102" s="43">
        <v>115750000</v>
      </c>
      <c r="G102" s="43">
        <v>60000000</v>
      </c>
      <c r="H102" s="44">
        <v>65026385</v>
      </c>
      <c r="I102" s="44">
        <v>0</v>
      </c>
      <c r="J102" s="44">
        <v>4606385</v>
      </c>
      <c r="K102" s="136">
        <v>107.22</v>
      </c>
      <c r="L102" s="44">
        <v>107.35</v>
      </c>
      <c r="M102" s="44">
        <v>108.28</v>
      </c>
      <c r="N102" s="44">
        <v>107.68</v>
      </c>
      <c r="O102" s="60">
        <v>0.04</v>
      </c>
      <c r="P102" s="137">
        <v>3.1699999999999999E-2</v>
      </c>
      <c r="Q102" s="45">
        <v>3.1199999999999999E-2</v>
      </c>
      <c r="R102" s="136">
        <v>0.04</v>
      </c>
    </row>
    <row r="103" spans="1:18" s="51" customFormat="1" ht="15.75" customHeight="1">
      <c r="A103" s="40" t="s">
        <v>127</v>
      </c>
      <c r="B103" s="41">
        <v>41934</v>
      </c>
      <c r="C103" s="41">
        <v>45488</v>
      </c>
      <c r="D103" s="42"/>
      <c r="E103" s="43">
        <v>55000000</v>
      </c>
      <c r="F103" s="43">
        <v>78400000</v>
      </c>
      <c r="G103" s="43">
        <v>55000000</v>
      </c>
      <c r="H103" s="44">
        <v>58003640</v>
      </c>
      <c r="I103" s="44">
        <v>0</v>
      </c>
      <c r="J103" s="44">
        <v>2409640</v>
      </c>
      <c r="K103" s="136">
        <v>103.82</v>
      </c>
      <c r="L103" s="44">
        <v>103.55</v>
      </c>
      <c r="M103" s="44">
        <v>105.78</v>
      </c>
      <c r="N103" s="44">
        <v>104.38</v>
      </c>
      <c r="O103" s="60">
        <v>0.04</v>
      </c>
      <c r="P103" s="137">
        <v>3.5700000000000003E-2</v>
      </c>
      <c r="Q103" s="45">
        <v>3.5000000000000003E-2</v>
      </c>
      <c r="R103" s="136">
        <v>0.03</v>
      </c>
    </row>
    <row r="104" spans="1:18" s="51" customFormat="1" ht="15.75" customHeight="1">
      <c r="A104" s="40" t="s">
        <v>131</v>
      </c>
      <c r="B104" s="41">
        <v>41962</v>
      </c>
      <c r="C104" s="41">
        <v>45488</v>
      </c>
      <c r="D104" s="42"/>
      <c r="E104" s="43">
        <v>60000000</v>
      </c>
      <c r="F104" s="43">
        <v>139615000</v>
      </c>
      <c r="G104" s="43">
        <v>60000000</v>
      </c>
      <c r="H104" s="44">
        <v>62861909</v>
      </c>
      <c r="I104" s="44">
        <v>0</v>
      </c>
      <c r="J104" s="44">
        <v>2027909</v>
      </c>
      <c r="K104" s="136">
        <v>102.85</v>
      </c>
      <c r="L104" s="44">
        <v>103.1</v>
      </c>
      <c r="M104" s="44">
        <v>103.81</v>
      </c>
      <c r="N104" s="44">
        <v>103.38</v>
      </c>
      <c r="O104" s="60">
        <v>0.04</v>
      </c>
      <c r="P104" s="137">
        <v>3.6900000000000002E-2</v>
      </c>
      <c r="Q104" s="45">
        <v>3.6200000000000003E-2</v>
      </c>
      <c r="R104" s="136">
        <v>0.02</v>
      </c>
    </row>
    <row r="105" spans="1:18" s="51" customFormat="1" ht="12" customHeight="1">
      <c r="A105" s="134" t="s">
        <v>132</v>
      </c>
      <c r="B105" s="46">
        <v>41983</v>
      </c>
      <c r="C105" s="41">
        <v>45488</v>
      </c>
      <c r="D105" s="47"/>
      <c r="E105" s="49">
        <v>55000000</v>
      </c>
      <c r="F105" s="49">
        <v>102520000</v>
      </c>
      <c r="G105" s="49">
        <v>55000000</v>
      </c>
      <c r="H105" s="48">
        <v>61033950.009999998</v>
      </c>
      <c r="I105" s="48">
        <v>0</v>
      </c>
      <c r="J105" s="48">
        <v>5142950</v>
      </c>
      <c r="K105" s="262">
        <v>108.48</v>
      </c>
      <c r="L105" s="48">
        <v>109.22</v>
      </c>
      <c r="M105" s="48">
        <v>109.61</v>
      </c>
      <c r="N105" s="48">
        <v>109.35</v>
      </c>
      <c r="O105" s="60">
        <v>0.04</v>
      </c>
      <c r="P105" s="263">
        <v>0.03</v>
      </c>
      <c r="Q105" s="50">
        <v>2.9000000000000001E-2</v>
      </c>
      <c r="R105" s="262">
        <v>0.02</v>
      </c>
    </row>
    <row r="106" spans="1:18" s="51" customFormat="1" ht="15.75" customHeight="1">
      <c r="A106" s="31" t="s">
        <v>149</v>
      </c>
      <c r="B106" s="33"/>
      <c r="C106" s="33">
        <v>45852</v>
      </c>
      <c r="D106" s="70">
        <v>3834</v>
      </c>
      <c r="E106" s="35">
        <f>E107</f>
        <v>50000000</v>
      </c>
      <c r="F106" s="35">
        <f>F107</f>
        <v>181030000</v>
      </c>
      <c r="G106" s="35">
        <f>G107</f>
        <v>50000000</v>
      </c>
      <c r="H106" s="38"/>
      <c r="I106" s="38"/>
      <c r="J106" s="38"/>
      <c r="K106" s="94"/>
      <c r="L106" s="95"/>
      <c r="M106" s="95"/>
      <c r="N106" s="95"/>
      <c r="O106" s="93">
        <v>3.1E-2</v>
      </c>
      <c r="P106" s="96"/>
      <c r="Q106" s="39"/>
      <c r="R106" s="94"/>
    </row>
    <row r="107" spans="1:18" s="51" customFormat="1" ht="15.75" customHeight="1">
      <c r="A107" s="40" t="s">
        <v>123</v>
      </c>
      <c r="B107" s="41">
        <v>42018</v>
      </c>
      <c r="C107" s="41">
        <v>45852</v>
      </c>
      <c r="D107" s="42"/>
      <c r="E107" s="43">
        <v>50000000</v>
      </c>
      <c r="F107" s="43">
        <v>181030000</v>
      </c>
      <c r="G107" s="43">
        <v>50000000</v>
      </c>
      <c r="H107" s="44">
        <v>50121100</v>
      </c>
      <c r="I107" s="44">
        <v>0</v>
      </c>
      <c r="J107" s="44">
        <v>121100</v>
      </c>
      <c r="K107" s="136">
        <v>99.57</v>
      </c>
      <c r="L107" s="44">
        <v>100.12</v>
      </c>
      <c r="M107" s="44">
        <v>100.54</v>
      </c>
      <c r="N107" s="44">
        <v>100.24</v>
      </c>
      <c r="O107" s="60">
        <v>3.1E-2</v>
      </c>
      <c r="P107" s="137">
        <v>3.1699999999999999E-2</v>
      </c>
      <c r="Q107" s="45">
        <v>3.09E-2</v>
      </c>
      <c r="R107" s="136">
        <v>0.01</v>
      </c>
    </row>
    <row r="108" spans="1:18" s="51" customFormat="1" ht="15.75" customHeight="1">
      <c r="A108" s="31" t="s">
        <v>150</v>
      </c>
      <c r="B108" s="33"/>
      <c r="C108" s="33">
        <v>46230</v>
      </c>
      <c r="D108" s="70">
        <v>3834</v>
      </c>
      <c r="E108" s="35">
        <f>E109+E110</f>
        <v>300000000</v>
      </c>
      <c r="F108" s="35">
        <f>F109+F110</f>
        <v>458300000</v>
      </c>
      <c r="G108" s="35">
        <f>G109+G110</f>
        <v>300000000</v>
      </c>
      <c r="H108" s="38"/>
      <c r="I108" s="38"/>
      <c r="J108" s="38"/>
      <c r="K108" s="94"/>
      <c r="L108" s="95"/>
      <c r="M108" s="95"/>
      <c r="N108" s="95"/>
      <c r="O108" s="93">
        <v>2.2499999999999999E-2</v>
      </c>
      <c r="P108" s="96"/>
      <c r="Q108" s="39"/>
      <c r="R108" s="94"/>
    </row>
    <row r="109" spans="1:18" s="51" customFormat="1" ht="15.75" customHeight="1">
      <c r="A109" s="40" t="s">
        <v>123</v>
      </c>
      <c r="B109" s="41">
        <v>42396</v>
      </c>
      <c r="C109" s="41">
        <v>46230</v>
      </c>
      <c r="D109" s="42"/>
      <c r="E109" s="43">
        <v>200000000</v>
      </c>
      <c r="F109" s="43">
        <v>225200000</v>
      </c>
      <c r="G109" s="43">
        <v>200000000</v>
      </c>
      <c r="H109" s="44">
        <v>194187515.00999999</v>
      </c>
      <c r="I109" s="44">
        <v>5812484.9900000002</v>
      </c>
      <c r="J109" s="44">
        <v>0</v>
      </c>
      <c r="K109" s="136">
        <v>96.92</v>
      </c>
      <c r="L109" s="44">
        <v>95.47</v>
      </c>
      <c r="M109" s="44">
        <v>97.9</v>
      </c>
      <c r="N109" s="44">
        <v>97.09</v>
      </c>
      <c r="O109" s="60">
        <v>2.2499999999999999E-2</v>
      </c>
      <c r="P109" s="137">
        <v>2.5999999999999999E-2</v>
      </c>
      <c r="Q109" s="45">
        <v>2.58E-2</v>
      </c>
      <c r="R109" s="136">
        <v>0.01</v>
      </c>
    </row>
    <row r="110" spans="1:18" s="51" customFormat="1" ht="12.75" customHeight="1">
      <c r="A110" s="134" t="s">
        <v>145</v>
      </c>
      <c r="B110" s="46">
        <v>42508</v>
      </c>
      <c r="C110" s="46">
        <v>46230</v>
      </c>
      <c r="D110" s="367"/>
      <c r="E110" s="49">
        <v>100000000</v>
      </c>
      <c r="F110" s="49">
        <v>233100000</v>
      </c>
      <c r="G110" s="49">
        <v>100000000</v>
      </c>
      <c r="H110" s="48">
        <v>99371024.980000004</v>
      </c>
      <c r="I110" s="48">
        <v>1318975.01</v>
      </c>
      <c r="J110" s="48">
        <v>0</v>
      </c>
      <c r="K110" s="262">
        <v>97.81</v>
      </c>
      <c r="L110" s="48">
        <v>98.2</v>
      </c>
      <c r="M110" s="48">
        <v>99.3</v>
      </c>
      <c r="N110" s="48">
        <v>98.68</v>
      </c>
      <c r="O110" s="61">
        <v>2.2499999999999999E-2</v>
      </c>
      <c r="P110" s="263">
        <v>2.5100000000000001E-2</v>
      </c>
      <c r="Q110" s="50">
        <v>2.41E-2</v>
      </c>
      <c r="R110" s="262">
        <v>0</v>
      </c>
    </row>
    <row r="111" spans="1:18" s="51" customFormat="1" ht="15.75" customHeight="1">
      <c r="A111" s="409" t="s">
        <v>151</v>
      </c>
      <c r="B111" s="97"/>
      <c r="C111" s="98">
        <v>46593</v>
      </c>
      <c r="D111" s="99">
        <v>3833</v>
      </c>
      <c r="E111" s="100">
        <f>E112+E113+E114+E115</f>
        <v>350000000</v>
      </c>
      <c r="F111" s="100">
        <f>F112+F113+F114+F115</f>
        <v>752100000</v>
      </c>
      <c r="G111" s="100">
        <f>G112+G113+G114+G115</f>
        <v>339500000</v>
      </c>
      <c r="H111" s="101"/>
      <c r="I111" s="101"/>
      <c r="J111" s="101"/>
      <c r="K111" s="94"/>
      <c r="L111" s="101"/>
      <c r="M111" s="101"/>
      <c r="N111" s="101"/>
      <c r="O111" s="102">
        <v>1.95E-2</v>
      </c>
      <c r="P111" s="96"/>
      <c r="Q111" s="103"/>
      <c r="R111" s="94"/>
    </row>
    <row r="112" spans="1:18" s="51" customFormat="1" ht="15.75" customHeight="1">
      <c r="A112" s="55" t="s">
        <v>123</v>
      </c>
      <c r="B112" s="41">
        <v>42760</v>
      </c>
      <c r="C112" s="264">
        <v>46593</v>
      </c>
      <c r="D112" s="135"/>
      <c r="E112" s="43">
        <v>50000000</v>
      </c>
      <c r="F112" s="43">
        <v>211000000</v>
      </c>
      <c r="G112" s="43">
        <v>50000000</v>
      </c>
      <c r="H112" s="44">
        <v>50918765.009999998</v>
      </c>
      <c r="I112" s="44">
        <v>0</v>
      </c>
      <c r="J112" s="44">
        <v>918765.01</v>
      </c>
      <c r="K112" s="136">
        <v>101.12</v>
      </c>
      <c r="L112" s="44">
        <v>101.45</v>
      </c>
      <c r="M112" s="44">
        <v>102.39</v>
      </c>
      <c r="N112" s="44">
        <v>101.84</v>
      </c>
      <c r="O112" s="60">
        <v>1.95E-2</v>
      </c>
      <c r="P112" s="137">
        <v>1.84E-2</v>
      </c>
      <c r="Q112" s="45">
        <v>1.7600000000000001E-2</v>
      </c>
      <c r="R112" s="136">
        <v>0</v>
      </c>
    </row>
    <row r="113" spans="1:18" s="51" customFormat="1" ht="12" customHeight="1">
      <c r="A113" s="55" t="s">
        <v>145</v>
      </c>
      <c r="B113" s="41">
        <v>42816</v>
      </c>
      <c r="C113" s="264">
        <v>46593</v>
      </c>
      <c r="D113" s="135"/>
      <c r="E113" s="43">
        <v>100000000</v>
      </c>
      <c r="F113" s="43">
        <v>192250000</v>
      </c>
      <c r="G113" s="43">
        <v>100000000</v>
      </c>
      <c r="H113" s="44">
        <v>101770134.93000001</v>
      </c>
      <c r="I113" s="44">
        <v>0</v>
      </c>
      <c r="J113" s="44">
        <v>1470134.96</v>
      </c>
      <c r="K113" s="136">
        <v>101</v>
      </c>
      <c r="L113" s="44">
        <v>101.14</v>
      </c>
      <c r="M113" s="44">
        <v>102.08</v>
      </c>
      <c r="N113" s="44">
        <v>101.47</v>
      </c>
      <c r="O113" s="60">
        <v>1.95E-2</v>
      </c>
      <c r="P113" s="137">
        <v>1.8499999999999999E-2</v>
      </c>
      <c r="Q113" s="45">
        <v>1.7999999999999999E-2</v>
      </c>
      <c r="R113" s="136">
        <v>0</v>
      </c>
    </row>
    <row r="114" spans="1:18" s="51" customFormat="1" ht="11.25" customHeight="1">
      <c r="A114" s="40" t="s">
        <v>138</v>
      </c>
      <c r="B114" s="41">
        <v>42872</v>
      </c>
      <c r="C114" s="41">
        <v>46593</v>
      </c>
      <c r="D114" s="135"/>
      <c r="E114" s="43">
        <v>100000000</v>
      </c>
      <c r="F114" s="43">
        <v>147100000</v>
      </c>
      <c r="G114" s="43">
        <v>100000000</v>
      </c>
      <c r="H114" s="44">
        <f>101668299.99+600000.01</f>
        <v>102268300</v>
      </c>
      <c r="I114" s="44">
        <v>0</v>
      </c>
      <c r="J114" s="44">
        <v>1668299.99</v>
      </c>
      <c r="K114" s="136">
        <v>101.36</v>
      </c>
      <c r="L114" s="44">
        <v>101.2</v>
      </c>
      <c r="M114" s="44">
        <v>102.21</v>
      </c>
      <c r="N114" s="44">
        <v>101.67</v>
      </c>
      <c r="O114" s="60">
        <v>1.95E-2</v>
      </c>
      <c r="P114" s="137">
        <v>1.8100000000000002E-2</v>
      </c>
      <c r="Q114" s="45">
        <v>1.78E-2</v>
      </c>
      <c r="R114" s="136">
        <v>0</v>
      </c>
    </row>
    <row r="115" spans="1:18" s="51" customFormat="1" ht="11.25" customHeight="1">
      <c r="A115" s="134" t="s">
        <v>126</v>
      </c>
      <c r="B115" s="46">
        <v>42935</v>
      </c>
      <c r="C115" s="46">
        <v>46593</v>
      </c>
      <c r="D115" s="135"/>
      <c r="E115" s="43">
        <v>100000000</v>
      </c>
      <c r="F115" s="43">
        <v>201750000</v>
      </c>
      <c r="G115" s="43">
        <v>89500000</v>
      </c>
      <c r="H115" s="44">
        <f>92184974.94+832350</f>
        <v>93017324.939999998</v>
      </c>
      <c r="I115" s="44">
        <v>0</v>
      </c>
      <c r="J115" s="44">
        <v>2684974.94</v>
      </c>
      <c r="K115" s="136">
        <v>101.67</v>
      </c>
      <c r="L115" s="44">
        <v>102.76</v>
      </c>
      <c r="M115" s="44">
        <v>103.23</v>
      </c>
      <c r="N115" s="44">
        <v>103</v>
      </c>
      <c r="O115" s="60">
        <v>1.95E-2</v>
      </c>
      <c r="P115" s="137">
        <v>1.77E-2</v>
      </c>
      <c r="Q115" s="45">
        <v>1.6299999999999999E-2</v>
      </c>
      <c r="R115" s="136">
        <v>0</v>
      </c>
    </row>
    <row r="116" spans="1:18" s="51" customFormat="1" ht="15.75" customHeight="1">
      <c r="A116" s="31" t="s">
        <v>241</v>
      </c>
      <c r="B116" s="33"/>
      <c r="C116" s="33">
        <v>47473</v>
      </c>
      <c r="D116" s="70">
        <v>3836</v>
      </c>
      <c r="E116" s="35">
        <f>E117+E118</f>
        <v>400000000</v>
      </c>
      <c r="F116" s="35">
        <f>F117+F118</f>
        <v>777780000</v>
      </c>
      <c r="G116" s="35">
        <f>SUM(G118+G117)</f>
        <v>400000000</v>
      </c>
      <c r="H116" s="38"/>
      <c r="I116" s="38"/>
      <c r="J116" s="38"/>
      <c r="K116" s="94"/>
      <c r="L116" s="95"/>
      <c r="M116" s="95"/>
      <c r="N116" s="95"/>
      <c r="O116" s="93">
        <v>5.0000000000000001E-3</v>
      </c>
      <c r="P116" s="96"/>
      <c r="Q116" s="39"/>
      <c r="R116" s="94"/>
    </row>
    <row r="117" spans="1:18" s="51" customFormat="1" ht="15" customHeight="1">
      <c r="A117" s="40" t="s">
        <v>123</v>
      </c>
      <c r="B117" s="41">
        <v>43637</v>
      </c>
      <c r="C117" s="41">
        <v>47473</v>
      </c>
      <c r="D117" s="42"/>
      <c r="E117" s="43">
        <v>200000000</v>
      </c>
      <c r="F117" s="43">
        <v>472030000</v>
      </c>
      <c r="G117" s="43">
        <v>200000000</v>
      </c>
      <c r="H117" s="44">
        <v>201883169.96000001</v>
      </c>
      <c r="I117" s="44">
        <v>0</v>
      </c>
      <c r="J117" s="44">
        <v>1883169.96</v>
      </c>
      <c r="K117" s="136">
        <v>99.6</v>
      </c>
      <c r="L117" s="44">
        <v>100</v>
      </c>
      <c r="M117" s="44">
        <v>101.66</v>
      </c>
      <c r="N117" s="44">
        <v>100.94</v>
      </c>
      <c r="O117" s="60">
        <v>5.0000000000000001E-3</v>
      </c>
      <c r="P117" s="137">
        <v>5.4000000000000003E-3</v>
      </c>
      <c r="Q117" s="45">
        <v>4.1000000000000003E-3</v>
      </c>
      <c r="R117" s="136">
        <v>0</v>
      </c>
    </row>
    <row r="118" spans="1:18" s="51" customFormat="1" ht="11.25" customHeight="1">
      <c r="A118" s="40" t="s">
        <v>145</v>
      </c>
      <c r="B118" s="41">
        <v>43677</v>
      </c>
      <c r="C118" s="41">
        <v>47473</v>
      </c>
      <c r="D118" s="42"/>
      <c r="E118" s="43">
        <v>200000000</v>
      </c>
      <c r="F118" s="43">
        <v>305750000</v>
      </c>
      <c r="G118" s="43">
        <v>200000000</v>
      </c>
      <c r="H118" s="44">
        <v>203778820.00999999</v>
      </c>
      <c r="I118" s="44">
        <v>0</v>
      </c>
      <c r="J118" s="44">
        <v>3678820</v>
      </c>
      <c r="K118" s="136">
        <v>101.29</v>
      </c>
      <c r="L118" s="44">
        <v>100.81</v>
      </c>
      <c r="M118" s="44">
        <v>102.56</v>
      </c>
      <c r="N118" s="44">
        <v>101.84</v>
      </c>
      <c r="O118" s="60">
        <v>5.0000000000000001E-3</v>
      </c>
      <c r="P118" s="137">
        <v>3.7000000000000002E-3</v>
      </c>
      <c r="Q118" s="45">
        <v>3.2000000000000002E-3</v>
      </c>
      <c r="R118" s="136">
        <v>0</v>
      </c>
    </row>
    <row r="119" spans="1:18" s="51" customFormat="1" ht="15.75" customHeight="1">
      <c r="A119" s="232" t="s">
        <v>152</v>
      </c>
      <c r="B119" s="208"/>
      <c r="C119" s="208"/>
      <c r="D119" s="265"/>
      <c r="E119" s="209">
        <f>+E64+E74+E82+E89+E98+E106+E108+E111+E116</f>
        <v>2800000000</v>
      </c>
      <c r="F119" s="209">
        <f>+F64+F74+F82+F89+F98+F106+F108+F111+F116</f>
        <v>6521729400</v>
      </c>
      <c r="G119" s="209">
        <f>+G64+G74+G82+G89+G98+G106+G108+G111+G116</f>
        <v>2760510000</v>
      </c>
      <c r="H119" s="209">
        <f>SUM(H64:H118)</f>
        <v>2808335778.25</v>
      </c>
      <c r="I119" s="209">
        <f>SUM(I64:I118)</f>
        <v>38649493.029999994</v>
      </c>
      <c r="J119" s="209">
        <f>SUM(J64:J118)</f>
        <v>68053849.219999999</v>
      </c>
      <c r="K119" s="210"/>
      <c r="L119" s="210"/>
      <c r="M119" s="210"/>
      <c r="N119" s="210"/>
      <c r="O119" s="211"/>
      <c r="P119" s="211"/>
      <c r="Q119" s="211"/>
      <c r="R119" s="212"/>
    </row>
    <row r="120" spans="1:18" s="51" customFormat="1" ht="14.25" customHeight="1">
      <c r="A120" s="64" t="s">
        <v>237</v>
      </c>
      <c r="B120" s="30"/>
      <c r="C120" s="30"/>
      <c r="D120" s="30"/>
      <c r="E120" s="30"/>
      <c r="F120" s="65" t="s">
        <v>1</v>
      </c>
      <c r="H120" s="165"/>
      <c r="J120" s="66"/>
      <c r="Q120" s="54"/>
      <c r="R120" s="368"/>
    </row>
    <row r="121" spans="1:18" s="51" customFormat="1" ht="10.5" customHeight="1">
      <c r="A121" s="64" t="s">
        <v>242</v>
      </c>
      <c r="B121" s="30"/>
      <c r="C121" s="30"/>
      <c r="D121" s="30"/>
      <c r="E121" s="30"/>
      <c r="F121" s="65"/>
      <c r="J121" s="66"/>
      <c r="Q121" s="54"/>
      <c r="R121" s="368"/>
    </row>
    <row r="122" spans="1:18" s="51" customFormat="1" ht="9.75" customHeight="1">
      <c r="A122" s="67" t="s">
        <v>239</v>
      </c>
      <c r="B122" s="30"/>
      <c r="C122" s="30"/>
      <c r="D122" s="30"/>
      <c r="E122" s="190"/>
      <c r="F122" s="65"/>
      <c r="J122" s="66"/>
      <c r="P122" s="68"/>
      <c r="Q122" s="54"/>
      <c r="R122" s="368"/>
    </row>
    <row r="123" spans="1:18" s="51" customFormat="1" ht="9.75" customHeight="1">
      <c r="A123" s="67" t="s">
        <v>240</v>
      </c>
      <c r="B123" s="30"/>
      <c r="C123" s="30"/>
      <c r="D123" s="30"/>
      <c r="E123" s="190"/>
      <c r="F123" s="65"/>
      <c r="J123" s="66"/>
      <c r="P123" s="68"/>
      <c r="Q123" s="54"/>
      <c r="R123" s="368"/>
    </row>
    <row r="124" spans="1:18" s="51" customFormat="1" ht="9.75" customHeight="1">
      <c r="A124" s="67"/>
      <c r="B124" s="30"/>
      <c r="C124" s="30"/>
      <c r="D124" s="30"/>
      <c r="E124" s="190"/>
      <c r="F124" s="65"/>
      <c r="J124" s="66"/>
      <c r="P124" s="68"/>
      <c r="Q124" s="54"/>
      <c r="R124" s="368"/>
    </row>
    <row r="125" spans="1:18" s="51" customFormat="1" ht="9.75" customHeight="1">
      <c r="A125" s="67"/>
      <c r="B125" s="30"/>
      <c r="C125" s="30"/>
      <c r="D125" s="30"/>
      <c r="E125" s="190"/>
      <c r="F125" s="65"/>
      <c r="J125" s="66"/>
      <c r="P125" s="68"/>
      <c r="Q125" s="54"/>
      <c r="R125" s="368"/>
    </row>
    <row r="126" spans="1:18" s="51" customFormat="1" ht="9.75" customHeight="1">
      <c r="A126" s="67"/>
      <c r="B126" s="30"/>
      <c r="C126" s="30"/>
      <c r="D126" s="30"/>
      <c r="E126" s="190"/>
      <c r="F126" s="65"/>
      <c r="J126" s="66"/>
      <c r="P126" s="68"/>
      <c r="Q126" s="54"/>
      <c r="R126" s="368"/>
    </row>
    <row r="127" spans="1:18" s="51" customFormat="1" ht="13.5" customHeight="1">
      <c r="A127" s="464" t="s">
        <v>71</v>
      </c>
      <c r="B127" s="464"/>
      <c r="C127" s="464"/>
      <c r="D127" s="464"/>
      <c r="E127" s="464"/>
      <c r="F127" s="464"/>
      <c r="G127" s="464"/>
      <c r="H127" s="464"/>
      <c r="I127" s="464"/>
      <c r="J127" s="464"/>
      <c r="K127" s="464"/>
      <c r="L127" s="464"/>
      <c r="M127" s="464"/>
      <c r="N127" s="464"/>
      <c r="O127" s="464"/>
      <c r="P127" s="464"/>
      <c r="Q127" s="464"/>
      <c r="R127" s="464"/>
    </row>
    <row r="128" spans="1:18" s="51" customFormat="1" ht="13.5" customHeight="1">
      <c r="A128" s="467" t="s">
        <v>273</v>
      </c>
      <c r="B128" s="467"/>
      <c r="C128" s="467"/>
      <c r="D128" s="467"/>
      <c r="E128" s="467"/>
      <c r="F128" s="467"/>
      <c r="G128" s="467"/>
      <c r="H128" s="467"/>
      <c r="I128" s="467"/>
      <c r="J128" s="467"/>
      <c r="K128" s="467"/>
      <c r="L128" s="467"/>
      <c r="M128" s="467"/>
      <c r="N128" s="467"/>
      <c r="O128" s="467"/>
      <c r="P128" s="467"/>
      <c r="Q128" s="467"/>
      <c r="R128" s="467"/>
    </row>
    <row r="129" spans="1:18" s="51" customFormat="1" ht="15.75" customHeight="1">
      <c r="A129" s="67"/>
      <c r="B129" s="30"/>
      <c r="C129" s="30"/>
      <c r="D129" s="30"/>
      <c r="E129" s="190"/>
      <c r="F129" s="65"/>
      <c r="J129" s="66"/>
      <c r="P129" s="68"/>
      <c r="Q129" s="54"/>
      <c r="R129" s="368"/>
    </row>
    <row r="130" spans="1:18" s="51" customFormat="1" ht="15.75" customHeight="1">
      <c r="A130" s="314" t="s">
        <v>72</v>
      </c>
      <c r="B130" s="395"/>
      <c r="C130" s="315"/>
      <c r="D130" s="315"/>
      <c r="E130" s="315"/>
      <c r="F130" s="316"/>
      <c r="G130" s="317"/>
      <c r="H130" s="317"/>
      <c r="I130" s="318"/>
      <c r="J130" s="319"/>
      <c r="K130" s="320"/>
      <c r="L130" s="320"/>
      <c r="M130" s="320"/>
      <c r="N130" s="321"/>
      <c r="O130" s="163"/>
      <c r="P130" s="321"/>
      <c r="Q130" s="322"/>
      <c r="R130" s="321"/>
    </row>
    <row r="131" spans="1:18" s="51" customFormat="1" ht="15.75" customHeight="1">
      <c r="A131" s="166" t="s">
        <v>73</v>
      </c>
      <c r="B131" s="167" t="s">
        <v>74</v>
      </c>
      <c r="C131" s="166" t="s">
        <v>75</v>
      </c>
      <c r="D131" s="167" t="s">
        <v>76</v>
      </c>
      <c r="E131" s="168" t="s">
        <v>77</v>
      </c>
      <c r="F131" s="169"/>
      <c r="G131" s="170"/>
      <c r="H131" s="171" t="s">
        <v>78</v>
      </c>
      <c r="I131" s="172" t="s">
        <v>79</v>
      </c>
      <c r="J131" s="173" t="s">
        <v>80</v>
      </c>
      <c r="K131" s="324" t="s">
        <v>81</v>
      </c>
      <c r="L131" s="325"/>
      <c r="M131" s="325"/>
      <c r="N131" s="326"/>
      <c r="O131" s="327" t="s">
        <v>82</v>
      </c>
      <c r="P131" s="328" t="s">
        <v>83</v>
      </c>
      <c r="Q131" s="329"/>
      <c r="R131" s="330" t="s">
        <v>84</v>
      </c>
    </row>
    <row r="132" spans="1:18" s="51" customFormat="1" ht="15.75" customHeight="1">
      <c r="A132" s="177" t="s">
        <v>85</v>
      </c>
      <c r="B132" s="29" t="s">
        <v>86</v>
      </c>
      <c r="C132" s="178" t="s">
        <v>87</v>
      </c>
      <c r="D132" s="29" t="s">
        <v>88</v>
      </c>
      <c r="E132" s="179" t="s">
        <v>85</v>
      </c>
      <c r="F132" s="166" t="s">
        <v>85</v>
      </c>
      <c r="G132" s="180" t="s">
        <v>85</v>
      </c>
      <c r="H132" s="181" t="s">
        <v>89</v>
      </c>
      <c r="I132" s="182" t="s">
        <v>90</v>
      </c>
      <c r="J132" s="183" t="s">
        <v>91</v>
      </c>
      <c r="K132" s="332" t="s">
        <v>92</v>
      </c>
      <c r="L132" s="330" t="s">
        <v>93</v>
      </c>
      <c r="M132" s="333" t="s">
        <v>94</v>
      </c>
      <c r="N132" s="330" t="s">
        <v>92</v>
      </c>
      <c r="O132" s="334" t="s">
        <v>87</v>
      </c>
      <c r="P132" s="335" t="s">
        <v>95</v>
      </c>
      <c r="Q132" s="336"/>
      <c r="R132" s="337" t="s">
        <v>96</v>
      </c>
    </row>
    <row r="133" spans="1:18" s="51" customFormat="1" ht="15.75" customHeight="1">
      <c r="A133" s="178" t="s">
        <v>97</v>
      </c>
      <c r="B133" s="29"/>
      <c r="C133" s="178" t="s">
        <v>98</v>
      </c>
      <c r="D133" s="29"/>
      <c r="E133" s="185" t="s">
        <v>99</v>
      </c>
      <c r="F133" s="177" t="s">
        <v>100</v>
      </c>
      <c r="G133" s="186" t="s">
        <v>101</v>
      </c>
      <c r="H133" s="181" t="s">
        <v>102</v>
      </c>
      <c r="I133" s="182" t="s">
        <v>103</v>
      </c>
      <c r="J133" s="183" t="s">
        <v>103</v>
      </c>
      <c r="K133" s="338" t="s">
        <v>104</v>
      </c>
      <c r="L133" s="337" t="s">
        <v>104</v>
      </c>
      <c r="M133" s="339" t="s">
        <v>104</v>
      </c>
      <c r="N133" s="337" t="s">
        <v>104</v>
      </c>
      <c r="O133" s="340" t="s">
        <v>105</v>
      </c>
      <c r="P133" s="330" t="s">
        <v>87</v>
      </c>
      <c r="Q133" s="330" t="s">
        <v>85</v>
      </c>
      <c r="R133" s="341" t="s">
        <v>59</v>
      </c>
    </row>
    <row r="134" spans="1:18" s="51" customFormat="1" ht="15.75" customHeight="1">
      <c r="A134" s="178" t="s">
        <v>106</v>
      </c>
      <c r="B134" s="30"/>
      <c r="C134" s="178"/>
      <c r="D134" s="29"/>
      <c r="E134" s="185" t="s">
        <v>107</v>
      </c>
      <c r="F134" s="177" t="s">
        <v>108</v>
      </c>
      <c r="G134" s="186" t="s">
        <v>109</v>
      </c>
      <c r="H134" s="181" t="s">
        <v>110</v>
      </c>
      <c r="I134" s="182" t="s">
        <v>111</v>
      </c>
      <c r="J134" s="189" t="s">
        <v>111</v>
      </c>
      <c r="K134" s="338" t="s">
        <v>112</v>
      </c>
      <c r="L134" s="337" t="s">
        <v>113</v>
      </c>
      <c r="M134" s="339" t="s">
        <v>113</v>
      </c>
      <c r="N134" s="337" t="s">
        <v>113</v>
      </c>
      <c r="O134" s="340"/>
      <c r="P134" s="337" t="s">
        <v>100</v>
      </c>
      <c r="Q134" s="342" t="s">
        <v>101</v>
      </c>
      <c r="R134" s="341" t="s">
        <v>114</v>
      </c>
    </row>
    <row r="135" spans="1:18" s="51" customFormat="1" ht="15.75" customHeight="1">
      <c r="A135" s="178" t="s">
        <v>85</v>
      </c>
      <c r="B135" s="29"/>
      <c r="C135" s="178"/>
      <c r="D135" s="190"/>
      <c r="E135" s="185" t="s">
        <v>115</v>
      </c>
      <c r="F135" s="177" t="s">
        <v>116</v>
      </c>
      <c r="G135" s="186"/>
      <c r="H135" s="181"/>
      <c r="I135" s="182"/>
      <c r="J135" s="189"/>
      <c r="K135" s="338" t="s">
        <v>117</v>
      </c>
      <c r="L135" s="337" t="s">
        <v>118</v>
      </c>
      <c r="M135" s="339" t="s">
        <v>118</v>
      </c>
      <c r="N135" s="337" t="s">
        <v>118</v>
      </c>
      <c r="O135" s="340"/>
      <c r="P135" s="337" t="s">
        <v>119</v>
      </c>
      <c r="Q135" s="337" t="s">
        <v>118</v>
      </c>
      <c r="R135" s="341" t="s">
        <v>120</v>
      </c>
    </row>
    <row r="136" spans="1:18" s="51" customFormat="1" ht="15.75" customHeight="1">
      <c r="A136" s="178" t="s">
        <v>98</v>
      </c>
      <c r="B136" s="29"/>
      <c r="C136" s="178"/>
      <c r="D136" s="190"/>
      <c r="E136" s="185"/>
      <c r="F136" s="177" t="s">
        <v>109</v>
      </c>
      <c r="G136" s="186"/>
      <c r="H136" s="181"/>
      <c r="I136" s="182"/>
      <c r="J136" s="189"/>
      <c r="K136" s="338" t="s">
        <v>121</v>
      </c>
      <c r="L136" s="337"/>
      <c r="M136" s="339"/>
      <c r="N136" s="337"/>
      <c r="O136" s="340"/>
      <c r="P136" s="337" t="s">
        <v>122</v>
      </c>
      <c r="Q136" s="343"/>
      <c r="R136" s="341"/>
    </row>
    <row r="137" spans="1:18" s="51" customFormat="1" ht="15.75" customHeight="1">
      <c r="A137" s="191"/>
      <c r="B137" s="192"/>
      <c r="C137" s="191"/>
      <c r="D137" s="193"/>
      <c r="E137" s="194"/>
      <c r="F137" s="195"/>
      <c r="G137" s="196"/>
      <c r="H137" s="197"/>
      <c r="I137" s="198"/>
      <c r="J137" s="199"/>
      <c r="K137" s="344" t="s">
        <v>118</v>
      </c>
      <c r="L137" s="345"/>
      <c r="M137" s="346"/>
      <c r="N137" s="345"/>
      <c r="O137" s="347"/>
      <c r="P137" s="345" t="s">
        <v>118</v>
      </c>
      <c r="Q137" s="348"/>
      <c r="R137" s="349"/>
    </row>
    <row r="138" spans="1:18" s="51" customFormat="1" ht="13.5" customHeight="1">
      <c r="A138" s="31" t="s">
        <v>243</v>
      </c>
      <c r="B138" s="33"/>
      <c r="C138" s="33">
        <v>50942</v>
      </c>
      <c r="D138" s="70">
        <v>7305</v>
      </c>
      <c r="E138" s="35">
        <f>E139+E142+E140+E141</f>
        <v>695000000</v>
      </c>
      <c r="F138" s="35">
        <f>F139+F140+F142+F141</f>
        <v>907461921</v>
      </c>
      <c r="G138" s="35">
        <f>G139+G142+G140+G141</f>
        <v>569780000</v>
      </c>
      <c r="H138" s="38"/>
      <c r="I138" s="38"/>
      <c r="J138" s="38"/>
      <c r="K138" s="94"/>
      <c r="L138" s="95"/>
      <c r="M138" s="95"/>
      <c r="N138" s="95"/>
      <c r="O138" s="93">
        <v>1.4999999999999999E-2</v>
      </c>
      <c r="P138" s="96"/>
      <c r="Q138" s="39"/>
      <c r="R138" s="94"/>
    </row>
    <row r="139" spans="1:18" s="51" customFormat="1" ht="13.5" customHeight="1">
      <c r="A139" s="40" t="s">
        <v>123</v>
      </c>
      <c r="B139" s="41">
        <v>43637</v>
      </c>
      <c r="C139" s="41">
        <v>50942</v>
      </c>
      <c r="D139" s="42"/>
      <c r="E139" s="43">
        <v>200000000</v>
      </c>
      <c r="F139" s="43">
        <v>248281921</v>
      </c>
      <c r="G139" s="43">
        <v>100600000</v>
      </c>
      <c r="H139" s="44">
        <v>99049680</v>
      </c>
      <c r="I139" s="44">
        <v>1550320</v>
      </c>
      <c r="J139" s="44">
        <v>0</v>
      </c>
      <c r="K139" s="136">
        <v>94.1</v>
      </c>
      <c r="L139" s="44">
        <v>96.95</v>
      </c>
      <c r="M139" s="44">
        <v>100</v>
      </c>
      <c r="N139" s="44">
        <v>98.46</v>
      </c>
      <c r="O139" s="60">
        <v>1.4999999999999999E-2</v>
      </c>
      <c r="P139" s="137">
        <v>1.8599999999999998E-2</v>
      </c>
      <c r="Q139" s="45">
        <v>1.6E-2</v>
      </c>
      <c r="R139" s="136">
        <v>0</v>
      </c>
    </row>
    <row r="140" spans="1:18" s="51" customFormat="1" ht="14.25" customHeight="1">
      <c r="A140" s="40" t="s">
        <v>124</v>
      </c>
      <c r="B140" s="41">
        <v>43670</v>
      </c>
      <c r="C140" s="41">
        <v>50942</v>
      </c>
      <c r="D140" s="42"/>
      <c r="E140" s="43">
        <v>200000000</v>
      </c>
      <c r="F140" s="43">
        <v>282730000</v>
      </c>
      <c r="G140" s="43">
        <v>200000000</v>
      </c>
      <c r="H140" s="44">
        <v>199816401</v>
      </c>
      <c r="I140" s="44">
        <v>906699</v>
      </c>
      <c r="J140" s="44">
        <v>443100</v>
      </c>
      <c r="K140" s="136">
        <v>98.08</v>
      </c>
      <c r="L140" s="44">
        <v>97.55</v>
      </c>
      <c r="M140" s="44">
        <v>102.08</v>
      </c>
      <c r="N140" s="44">
        <v>99.77</v>
      </c>
      <c r="O140" s="60">
        <v>1.4999999999999999E-2</v>
      </c>
      <c r="P140" s="137">
        <v>1.6199999999999999E-2</v>
      </c>
      <c r="Q140" s="45">
        <v>1.52E-2</v>
      </c>
      <c r="R140" s="136">
        <v>0</v>
      </c>
    </row>
    <row r="141" spans="1:18" s="51" customFormat="1" ht="14.25" customHeight="1">
      <c r="A141" s="40" t="s">
        <v>130</v>
      </c>
      <c r="B141" s="41">
        <v>43705</v>
      </c>
      <c r="C141" s="41">
        <v>50942</v>
      </c>
      <c r="D141" s="42"/>
      <c r="E141" s="43">
        <v>200000000</v>
      </c>
      <c r="F141" s="43">
        <v>244200000</v>
      </c>
      <c r="G141" s="43">
        <v>200000000</v>
      </c>
      <c r="H141" s="44">
        <v>203314845</v>
      </c>
      <c r="I141" s="44">
        <v>5635</v>
      </c>
      <c r="J141" s="44">
        <v>2760480</v>
      </c>
      <c r="K141" s="136">
        <v>100.54</v>
      </c>
      <c r="L141" s="44">
        <v>98.81</v>
      </c>
      <c r="M141" s="44">
        <v>104.91</v>
      </c>
      <c r="N141" s="44">
        <v>101.38</v>
      </c>
      <c r="O141" s="60">
        <v>1.4999999999999999E-2</v>
      </c>
      <c r="P141" s="137">
        <v>1.47E-2</v>
      </c>
      <c r="Q141" s="45">
        <v>1.4200000000000001E-2</v>
      </c>
      <c r="R141" s="136">
        <v>0</v>
      </c>
    </row>
    <row r="142" spans="1:18" s="51" customFormat="1" ht="14.25" customHeight="1">
      <c r="A142" s="40" t="s">
        <v>126</v>
      </c>
      <c r="B142" s="72">
        <v>43747</v>
      </c>
      <c r="C142" s="41">
        <v>50942</v>
      </c>
      <c r="D142" s="135"/>
      <c r="E142" s="43">
        <v>95000000</v>
      </c>
      <c r="F142" s="43">
        <v>132250000</v>
      </c>
      <c r="G142" s="43">
        <v>69180000</v>
      </c>
      <c r="H142" s="44">
        <v>71019438</v>
      </c>
      <c r="I142" s="44">
        <v>0</v>
      </c>
      <c r="J142" s="44">
        <v>1528128</v>
      </c>
      <c r="K142" s="136">
        <v>100.86</v>
      </c>
      <c r="L142" s="44">
        <v>101.5</v>
      </c>
      <c r="M142" s="44">
        <v>104.35</v>
      </c>
      <c r="N142" s="44">
        <v>102.21</v>
      </c>
      <c r="O142" s="60">
        <v>1.4999999999999999E-2</v>
      </c>
      <c r="P142" s="137">
        <v>1.4500000000000001E-2</v>
      </c>
      <c r="Q142" s="45">
        <v>1.38E-2</v>
      </c>
      <c r="R142" s="136">
        <v>0</v>
      </c>
    </row>
    <row r="143" spans="1:18" s="51" customFormat="1" ht="12.75" customHeight="1">
      <c r="A143" s="232" t="s">
        <v>244</v>
      </c>
      <c r="B143" s="208"/>
      <c r="C143" s="208"/>
      <c r="D143" s="265"/>
      <c r="E143" s="209">
        <f>E138</f>
        <v>695000000</v>
      </c>
      <c r="F143" s="209">
        <f>F138</f>
        <v>907461921</v>
      </c>
      <c r="G143" s="209">
        <f>G138</f>
        <v>569780000</v>
      </c>
      <c r="H143" s="209">
        <f>H139+H142+H140+H141</f>
        <v>573200364</v>
      </c>
      <c r="I143" s="209">
        <f>I139+I142+I140+I141</f>
        <v>2462654</v>
      </c>
      <c r="J143" s="209">
        <f>J139+J142+J140+J141</f>
        <v>4731708</v>
      </c>
      <c r="K143" s="210"/>
      <c r="L143" s="210"/>
      <c r="M143" s="210"/>
      <c r="N143" s="210"/>
      <c r="O143" s="211"/>
      <c r="P143" s="211"/>
      <c r="Q143" s="211"/>
      <c r="R143" s="212"/>
    </row>
    <row r="144" spans="1:18" s="366" customFormat="1" ht="14.25" customHeight="1">
      <c r="A144" s="266" t="s">
        <v>245</v>
      </c>
      <c r="B144" s="104"/>
      <c r="C144" s="104"/>
      <c r="D144" s="104"/>
      <c r="E144" s="105">
        <f t="shared" ref="E144:J144" si="1">E143+E119+E44+E36</f>
        <v>4045000000</v>
      </c>
      <c r="F144" s="105">
        <f t="shared" si="1"/>
        <v>8625157773</v>
      </c>
      <c r="G144" s="105">
        <f t="shared" si="1"/>
        <v>3815290000</v>
      </c>
      <c r="H144" s="105">
        <f t="shared" si="1"/>
        <v>3872116140.4300003</v>
      </c>
      <c r="I144" s="105">
        <f t="shared" si="1"/>
        <v>43420083.86999999</v>
      </c>
      <c r="J144" s="105">
        <f t="shared" si="1"/>
        <v>79618492.219999999</v>
      </c>
      <c r="K144" s="267"/>
      <c r="L144" s="267"/>
      <c r="M144" s="267"/>
      <c r="N144" s="122"/>
      <c r="O144" s="63"/>
      <c r="P144" s="106"/>
      <c r="Q144" s="63"/>
      <c r="R144" s="123"/>
    </row>
    <row r="145" spans="1:18" s="366" customFormat="1" ht="17.25" customHeight="1">
      <c r="A145" s="62" t="s">
        <v>154</v>
      </c>
      <c r="B145" s="63"/>
      <c r="C145" s="63"/>
      <c r="D145" s="63"/>
      <c r="E145" s="105">
        <f t="shared" ref="E145:J145" si="2">SUM(+E144+E30)</f>
        <v>4845000000</v>
      </c>
      <c r="F145" s="105">
        <f t="shared" si="2"/>
        <v>10205782773</v>
      </c>
      <c r="G145" s="105">
        <f t="shared" si="2"/>
        <v>4415290000</v>
      </c>
      <c r="H145" s="105">
        <f t="shared" si="2"/>
        <v>4490590457.8500004</v>
      </c>
      <c r="I145" s="105">
        <f t="shared" si="2"/>
        <v>43420083.86999999</v>
      </c>
      <c r="J145" s="105">
        <f t="shared" si="2"/>
        <v>96396809.629999995</v>
      </c>
      <c r="K145" s="108" t="s">
        <v>1</v>
      </c>
      <c r="L145" s="108"/>
      <c r="M145" s="108"/>
      <c r="N145" s="109" t="s">
        <v>1</v>
      </c>
      <c r="O145" s="63"/>
      <c r="P145" s="107"/>
      <c r="Q145" s="110"/>
      <c r="R145" s="107"/>
    </row>
    <row r="146" spans="1:18" s="51" customFormat="1" ht="12.6" customHeight="1">
      <c r="A146" s="64" t="s">
        <v>237</v>
      </c>
      <c r="B146" s="30"/>
      <c r="C146" s="30"/>
      <c r="D146" s="30"/>
      <c r="E146" s="30"/>
      <c r="F146" s="65" t="s">
        <v>1</v>
      </c>
      <c r="H146" s="165"/>
      <c r="J146" s="66"/>
    </row>
    <row r="147" spans="1:18" s="51" customFormat="1" ht="12.6" customHeight="1">
      <c r="A147" s="64"/>
      <c r="B147" s="30"/>
      <c r="C147" s="30"/>
      <c r="D147" s="30"/>
      <c r="E147" s="30"/>
      <c r="F147" s="65"/>
      <c r="J147" s="66"/>
    </row>
    <row r="148" spans="1:18" s="51" customFormat="1" ht="13.5" customHeight="1">
      <c r="A148" s="67" t="s">
        <v>239</v>
      </c>
      <c r="B148" s="30"/>
      <c r="C148" s="30"/>
      <c r="D148" s="30"/>
      <c r="E148" s="190"/>
      <c r="F148" s="65"/>
      <c r="J148" s="66"/>
      <c r="P148" s="68"/>
    </row>
    <row r="149" spans="1:18" s="321" customFormat="1" ht="11.25" customHeight="1">
      <c r="A149" s="67" t="s">
        <v>240</v>
      </c>
      <c r="B149" s="30"/>
      <c r="C149" s="30"/>
      <c r="D149" s="30"/>
      <c r="E149" s="190"/>
      <c r="F149" s="65"/>
      <c r="G149" s="51"/>
      <c r="H149" s="51"/>
      <c r="I149" s="51"/>
      <c r="J149" s="66"/>
      <c r="K149" s="51"/>
      <c r="L149" s="51"/>
      <c r="M149" s="51"/>
      <c r="N149" s="51"/>
      <c r="O149" s="51"/>
      <c r="P149" s="68"/>
      <c r="Q149" s="51"/>
      <c r="R149" s="51"/>
    </row>
    <row r="150" spans="1:18" s="321" customFormat="1" ht="11.25" customHeight="1">
      <c r="A150" s="67"/>
      <c r="B150" s="30"/>
      <c r="C150" s="30"/>
      <c r="D150" s="30"/>
      <c r="E150" s="190"/>
      <c r="F150" s="65"/>
      <c r="G150" s="51"/>
      <c r="H150" s="51"/>
      <c r="I150" s="51"/>
      <c r="J150" s="66"/>
      <c r="K150" s="51"/>
      <c r="L150" s="51"/>
      <c r="M150" s="51"/>
      <c r="N150" s="51"/>
      <c r="O150" s="51"/>
      <c r="P150" s="68"/>
      <c r="Q150" s="51"/>
      <c r="R150" s="51"/>
    </row>
    <row r="151" spans="1:18" s="321" customFormat="1" ht="11.25" customHeight="1">
      <c r="A151" s="67"/>
      <c r="B151" s="30"/>
      <c r="C151" s="30"/>
      <c r="D151" s="30"/>
      <c r="E151" s="190"/>
      <c r="F151" s="65"/>
      <c r="G151" s="51"/>
      <c r="H151" s="51"/>
      <c r="I151" s="51"/>
      <c r="J151" s="66"/>
      <c r="K151" s="51"/>
      <c r="L151" s="51"/>
      <c r="M151" s="51"/>
      <c r="N151" s="51"/>
      <c r="O151" s="51"/>
      <c r="P151" s="68"/>
      <c r="Q151" s="51"/>
      <c r="R151" s="51"/>
    </row>
    <row r="152" spans="1:18" s="321" customFormat="1" ht="11.25" customHeight="1">
      <c r="A152" s="393"/>
      <c r="B152" s="393"/>
      <c r="C152" s="393"/>
      <c r="D152" s="393"/>
      <c r="E152" s="393"/>
      <c r="F152" s="393"/>
      <c r="G152" s="393"/>
      <c r="H152" s="393"/>
      <c r="I152" s="393"/>
      <c r="J152" s="393"/>
      <c r="K152" s="393"/>
      <c r="L152" s="393"/>
      <c r="M152" s="393"/>
      <c r="N152" s="393"/>
      <c r="O152" s="393"/>
      <c r="P152" s="393"/>
      <c r="Q152" s="393"/>
      <c r="R152" s="393"/>
    </row>
    <row r="153" spans="1:18" s="321" customFormat="1" ht="12.6" customHeight="1">
      <c r="A153" s="464" t="s">
        <v>71</v>
      </c>
      <c r="B153" s="464"/>
      <c r="C153" s="464"/>
      <c r="D153" s="464"/>
      <c r="E153" s="464"/>
      <c r="F153" s="464"/>
      <c r="G153" s="464"/>
      <c r="H153" s="464"/>
      <c r="I153" s="464"/>
      <c r="J153" s="464"/>
      <c r="K153" s="464"/>
      <c r="L153" s="464"/>
      <c r="M153" s="464"/>
      <c r="N153" s="464"/>
      <c r="O153" s="464"/>
      <c r="P153" s="464"/>
      <c r="Q153" s="464"/>
      <c r="R153" s="464"/>
    </row>
    <row r="154" spans="1:18" s="321" customFormat="1" ht="12.6" customHeight="1">
      <c r="A154" s="465" t="str">
        <f>A5</f>
        <v>НАМИРАЩИ СЕ В ОБРAЩЕНИЕ КЪМ 31.12.2019 г.</v>
      </c>
      <c r="B154" s="465"/>
      <c r="C154" s="465"/>
      <c r="D154" s="465"/>
      <c r="E154" s="465"/>
      <c r="F154" s="465"/>
      <c r="G154" s="465"/>
      <c r="H154" s="465"/>
      <c r="I154" s="465"/>
      <c r="J154" s="465"/>
      <c r="K154" s="465"/>
      <c r="L154" s="465"/>
      <c r="M154" s="465"/>
      <c r="N154" s="465"/>
      <c r="O154" s="465"/>
      <c r="P154" s="465"/>
      <c r="Q154" s="465"/>
      <c r="R154" s="465"/>
    </row>
    <row r="155" spans="1:18" ht="12.6" customHeight="1">
      <c r="A155" s="273"/>
      <c r="B155" s="268"/>
      <c r="C155" s="268"/>
      <c r="D155" s="269"/>
      <c r="E155" s="270"/>
      <c r="F155" s="271"/>
      <c r="G155" s="270"/>
      <c r="H155" s="270"/>
      <c r="I155" s="270"/>
      <c r="J155" s="272"/>
      <c r="K155" s="271"/>
      <c r="L155" s="271"/>
      <c r="M155" s="164"/>
      <c r="N155" s="164"/>
      <c r="O155" s="164"/>
      <c r="P155" s="164"/>
      <c r="Q155" s="164"/>
      <c r="R155" s="164"/>
    </row>
    <row r="156" spans="1:18" ht="12.6" customHeight="1">
      <c r="A156" s="314" t="s">
        <v>155</v>
      </c>
      <c r="B156" s="395"/>
      <c r="C156" s="315"/>
      <c r="D156" s="315"/>
      <c r="E156" s="315"/>
      <c r="F156" s="369"/>
      <c r="G156" s="370"/>
      <c r="H156" s="370"/>
      <c r="I156" s="371"/>
      <c r="J156" s="372"/>
      <c r="K156" s="315"/>
      <c r="L156" s="315"/>
      <c r="M156" s="315"/>
      <c r="N156" s="163"/>
      <c r="O156" s="163"/>
      <c r="P156" s="163"/>
      <c r="Q156" s="373"/>
      <c r="R156" s="163"/>
    </row>
    <row r="157" spans="1:18" ht="12.6" customHeight="1">
      <c r="A157" s="166" t="s">
        <v>73</v>
      </c>
      <c r="B157" s="167" t="s">
        <v>74</v>
      </c>
      <c r="C157" s="166" t="s">
        <v>75</v>
      </c>
      <c r="D157" s="167" t="s">
        <v>76</v>
      </c>
      <c r="E157" s="168" t="s">
        <v>156</v>
      </c>
      <c r="F157" s="170"/>
      <c r="G157" s="170"/>
      <c r="H157" s="171" t="s">
        <v>78</v>
      </c>
      <c r="I157" s="172" t="s">
        <v>79</v>
      </c>
      <c r="J157" s="173" t="s">
        <v>80</v>
      </c>
      <c r="K157" s="174" t="s">
        <v>157</v>
      </c>
      <c r="L157" s="170"/>
      <c r="M157" s="170"/>
      <c r="N157" s="175"/>
      <c r="O157" s="274" t="s">
        <v>82</v>
      </c>
      <c r="P157" s="168" t="s">
        <v>83</v>
      </c>
      <c r="Q157" s="176"/>
      <c r="R157" s="166" t="s">
        <v>84</v>
      </c>
    </row>
    <row r="158" spans="1:18" ht="12.6" customHeight="1">
      <c r="A158" s="177" t="s">
        <v>85</v>
      </c>
      <c r="B158" s="29" t="s">
        <v>86</v>
      </c>
      <c r="C158" s="178" t="s">
        <v>87</v>
      </c>
      <c r="D158" s="29" t="s">
        <v>88</v>
      </c>
      <c r="E158" s="275" t="s">
        <v>85</v>
      </c>
      <c r="F158" s="167" t="s">
        <v>85</v>
      </c>
      <c r="G158" s="166" t="s">
        <v>85</v>
      </c>
      <c r="H158" s="181" t="s">
        <v>89</v>
      </c>
      <c r="I158" s="182" t="s">
        <v>90</v>
      </c>
      <c r="J158" s="183" t="s">
        <v>91</v>
      </c>
      <c r="K158" s="184" t="s">
        <v>92</v>
      </c>
      <c r="L158" s="166" t="s">
        <v>93</v>
      </c>
      <c r="M158" s="167" t="s">
        <v>94</v>
      </c>
      <c r="N158" s="166" t="s">
        <v>92</v>
      </c>
      <c r="O158" s="276" t="s">
        <v>87</v>
      </c>
      <c r="P158" s="277" t="s">
        <v>95</v>
      </c>
      <c r="Q158" s="278"/>
      <c r="R158" s="177" t="s">
        <v>96</v>
      </c>
    </row>
    <row r="159" spans="1:18" ht="12.6" customHeight="1">
      <c r="A159" s="178" t="s">
        <v>97</v>
      </c>
      <c r="B159" s="29"/>
      <c r="C159" s="178" t="s">
        <v>98</v>
      </c>
      <c r="D159" s="29"/>
      <c r="E159" s="279" t="s">
        <v>99</v>
      </c>
      <c r="F159" s="188" t="s">
        <v>100</v>
      </c>
      <c r="G159" s="177" t="s">
        <v>101</v>
      </c>
      <c r="H159" s="181" t="s">
        <v>102</v>
      </c>
      <c r="I159" s="182" t="s">
        <v>103</v>
      </c>
      <c r="J159" s="183" t="s">
        <v>103</v>
      </c>
      <c r="K159" s="187" t="s">
        <v>104</v>
      </c>
      <c r="L159" s="177" t="s">
        <v>104</v>
      </c>
      <c r="M159" s="188" t="s">
        <v>104</v>
      </c>
      <c r="N159" s="177" t="s">
        <v>104</v>
      </c>
      <c r="O159" s="280" t="s">
        <v>105</v>
      </c>
      <c r="P159" s="166" t="s">
        <v>87</v>
      </c>
      <c r="Q159" s="281" t="s">
        <v>87</v>
      </c>
      <c r="R159" s="186" t="s">
        <v>59</v>
      </c>
    </row>
    <row r="160" spans="1:18" ht="12.6" customHeight="1">
      <c r="A160" s="178" t="s">
        <v>106</v>
      </c>
      <c r="B160" s="30"/>
      <c r="C160" s="178"/>
      <c r="D160" s="29"/>
      <c r="E160" s="279" t="s">
        <v>107</v>
      </c>
      <c r="F160" s="188" t="s">
        <v>108</v>
      </c>
      <c r="G160" s="177" t="s">
        <v>109</v>
      </c>
      <c r="H160" s="181" t="s">
        <v>158</v>
      </c>
      <c r="I160" s="181" t="s">
        <v>158</v>
      </c>
      <c r="J160" s="181" t="s">
        <v>158</v>
      </c>
      <c r="K160" s="187" t="s">
        <v>112</v>
      </c>
      <c r="L160" s="177" t="s">
        <v>113</v>
      </c>
      <c r="M160" s="188" t="s">
        <v>113</v>
      </c>
      <c r="N160" s="177" t="s">
        <v>113</v>
      </c>
      <c r="O160" s="280"/>
      <c r="P160" s="177" t="s">
        <v>100</v>
      </c>
      <c r="Q160" s="186" t="s">
        <v>101</v>
      </c>
      <c r="R160" s="186" t="s">
        <v>114</v>
      </c>
    </row>
    <row r="161" spans="1:18" s="51" customFormat="1" ht="14.25" customHeight="1">
      <c r="A161" s="178" t="s">
        <v>85</v>
      </c>
      <c r="B161" s="29"/>
      <c r="C161" s="178"/>
      <c r="D161" s="190"/>
      <c r="E161" s="279" t="s">
        <v>115</v>
      </c>
      <c r="F161" s="188" t="s">
        <v>116</v>
      </c>
      <c r="G161" s="177"/>
      <c r="H161" s="181"/>
      <c r="I161" s="182"/>
      <c r="J161" s="189"/>
      <c r="K161" s="187" t="s">
        <v>117</v>
      </c>
      <c r="L161" s="177" t="s">
        <v>118</v>
      </c>
      <c r="M161" s="188" t="s">
        <v>118</v>
      </c>
      <c r="N161" s="177" t="s">
        <v>118</v>
      </c>
      <c r="O161" s="280"/>
      <c r="P161" s="177" t="s">
        <v>119</v>
      </c>
      <c r="Q161" s="186" t="s">
        <v>118</v>
      </c>
      <c r="R161" s="186" t="s">
        <v>120</v>
      </c>
    </row>
    <row r="162" spans="1:18" s="51" customFormat="1" ht="14.1" customHeight="1">
      <c r="A162" s="178" t="s">
        <v>98</v>
      </c>
      <c r="B162" s="29"/>
      <c r="C162" s="178"/>
      <c r="D162" s="190"/>
      <c r="E162" s="279"/>
      <c r="F162" s="188" t="s">
        <v>109</v>
      </c>
      <c r="G162" s="177"/>
      <c r="H162" s="181"/>
      <c r="I162" s="182"/>
      <c r="J162" s="189"/>
      <c r="K162" s="187" t="s">
        <v>122</v>
      </c>
      <c r="L162" s="177"/>
      <c r="M162" s="188"/>
      <c r="N162" s="177"/>
      <c r="O162" s="280"/>
      <c r="P162" s="177" t="s">
        <v>122</v>
      </c>
      <c r="Q162" s="282"/>
      <c r="R162" s="186"/>
    </row>
    <row r="163" spans="1:18" s="51" customFormat="1" ht="14.1" customHeight="1">
      <c r="A163" s="191"/>
      <c r="B163" s="192"/>
      <c r="C163" s="191"/>
      <c r="D163" s="193"/>
      <c r="E163" s="283"/>
      <c r="F163" s="188"/>
      <c r="G163" s="201"/>
      <c r="H163" s="197"/>
      <c r="I163" s="198"/>
      <c r="J163" s="199"/>
      <c r="K163" s="200" t="s">
        <v>118</v>
      </c>
      <c r="L163" s="201"/>
      <c r="M163" s="202"/>
      <c r="N163" s="201"/>
      <c r="O163" s="284"/>
      <c r="P163" s="201" t="s">
        <v>118</v>
      </c>
      <c r="Q163" s="285"/>
      <c r="R163" s="196"/>
    </row>
    <row r="164" spans="1:18" s="51" customFormat="1" ht="14.1" customHeight="1">
      <c r="A164" s="31" t="s">
        <v>159</v>
      </c>
      <c r="B164" s="111"/>
      <c r="C164" s="33">
        <v>43846</v>
      </c>
      <c r="D164" s="113">
        <v>2556</v>
      </c>
      <c r="E164" s="35">
        <f>E165+E166+E167+E168+E169+E170+E171+E172</f>
        <v>165000000</v>
      </c>
      <c r="F164" s="35">
        <f>F165+F166+F167+F168+F169+F170+F171+F172</f>
        <v>478946000</v>
      </c>
      <c r="G164" s="35">
        <f>G165+G166+G167+G168+G169+G170+G171+G172</f>
        <v>165000000</v>
      </c>
      <c r="H164" s="112"/>
      <c r="I164" s="77"/>
      <c r="J164" s="114"/>
      <c r="K164" s="76"/>
      <c r="L164" s="112"/>
      <c r="M164" s="76"/>
      <c r="N164" s="112"/>
      <c r="O164" s="71">
        <v>3.5000000000000003E-2</v>
      </c>
      <c r="P164" s="112"/>
      <c r="Q164" s="76"/>
      <c r="R164" s="76"/>
    </row>
    <row r="165" spans="1:18" s="51" customFormat="1" ht="14.1" customHeight="1">
      <c r="A165" s="40" t="s">
        <v>123</v>
      </c>
      <c r="B165" s="41">
        <v>41290</v>
      </c>
      <c r="C165" s="41">
        <v>43846</v>
      </c>
      <c r="D165" s="42"/>
      <c r="E165" s="43">
        <v>20000000</v>
      </c>
      <c r="F165" s="236">
        <v>98056000</v>
      </c>
      <c r="G165" s="43">
        <v>20000000</v>
      </c>
      <c r="H165" s="43">
        <v>21244459.969999999</v>
      </c>
      <c r="I165" s="43">
        <v>0</v>
      </c>
      <c r="J165" s="43">
        <v>1244459.97</v>
      </c>
      <c r="K165" s="244">
        <v>105.44</v>
      </c>
      <c r="L165" s="244">
        <v>106.07</v>
      </c>
      <c r="M165" s="244">
        <v>106.66</v>
      </c>
      <c r="N165" s="244">
        <v>106.22</v>
      </c>
      <c r="O165" s="60">
        <v>3.5000000000000003E-2</v>
      </c>
      <c r="P165" s="45">
        <v>2.6599999999999999E-2</v>
      </c>
      <c r="Q165" s="45">
        <v>2.5399999999999999E-2</v>
      </c>
      <c r="R165" s="43">
        <v>0.03</v>
      </c>
    </row>
    <row r="166" spans="1:18" s="51" customFormat="1" ht="14.1" customHeight="1">
      <c r="A166" s="40" t="s">
        <v>124</v>
      </c>
      <c r="B166" s="41">
        <v>41318</v>
      </c>
      <c r="C166" s="41">
        <v>43846</v>
      </c>
      <c r="D166" s="42"/>
      <c r="E166" s="43">
        <v>20000000</v>
      </c>
      <c r="F166" s="236">
        <v>58090000</v>
      </c>
      <c r="G166" s="43">
        <v>20000000</v>
      </c>
      <c r="H166" s="43">
        <v>21445961</v>
      </c>
      <c r="I166" s="43">
        <v>0</v>
      </c>
      <c r="J166" s="43">
        <v>1391961</v>
      </c>
      <c r="K166" s="244">
        <v>106.28</v>
      </c>
      <c r="L166" s="244">
        <v>106.51</v>
      </c>
      <c r="M166" s="244">
        <v>107.72</v>
      </c>
      <c r="N166" s="244">
        <v>106.96</v>
      </c>
      <c r="O166" s="60">
        <v>3.5000000000000003E-2</v>
      </c>
      <c r="P166" s="45">
        <v>2.52E-2</v>
      </c>
      <c r="Q166" s="45">
        <v>2.4199999999999999E-2</v>
      </c>
      <c r="R166" s="43">
        <v>0.01</v>
      </c>
    </row>
    <row r="167" spans="1:18" s="51" customFormat="1" ht="14.1" customHeight="1">
      <c r="A167" s="40" t="s">
        <v>130</v>
      </c>
      <c r="B167" s="41">
        <v>41353</v>
      </c>
      <c r="C167" s="41">
        <v>43846</v>
      </c>
      <c r="D167" s="42"/>
      <c r="E167" s="43">
        <v>20000000</v>
      </c>
      <c r="F167" s="236">
        <v>59180000</v>
      </c>
      <c r="G167" s="43">
        <v>20000000</v>
      </c>
      <c r="H167" s="43">
        <v>20983809.5</v>
      </c>
      <c r="I167" s="43">
        <v>0</v>
      </c>
      <c r="J167" s="43">
        <v>863809.5</v>
      </c>
      <c r="K167" s="244">
        <v>103.37</v>
      </c>
      <c r="L167" s="244">
        <v>104.01</v>
      </c>
      <c r="M167" s="244">
        <v>104.83</v>
      </c>
      <c r="N167" s="244">
        <v>104.32</v>
      </c>
      <c r="O167" s="60">
        <v>3.5000000000000003E-2</v>
      </c>
      <c r="P167" s="45">
        <v>2.9700000000000001E-2</v>
      </c>
      <c r="Q167" s="45">
        <v>2.8199999999999999E-2</v>
      </c>
      <c r="R167" s="43">
        <v>0.01</v>
      </c>
    </row>
    <row r="168" spans="1:18" s="51" customFormat="1" ht="14.1" customHeight="1">
      <c r="A168" s="40" t="s">
        <v>126</v>
      </c>
      <c r="B168" s="41">
        <v>41409</v>
      </c>
      <c r="C168" s="41">
        <v>43846</v>
      </c>
      <c r="D168" s="42"/>
      <c r="E168" s="43">
        <v>20000000</v>
      </c>
      <c r="F168" s="236">
        <v>56680000</v>
      </c>
      <c r="G168" s="43">
        <v>20000000</v>
      </c>
      <c r="H168" s="43">
        <v>21535620</v>
      </c>
      <c r="I168" s="43">
        <v>0</v>
      </c>
      <c r="J168" s="43">
        <v>1307620</v>
      </c>
      <c r="K168" s="244">
        <v>106.04</v>
      </c>
      <c r="L168" s="244">
        <v>106.36</v>
      </c>
      <c r="M168" s="244">
        <v>106.82</v>
      </c>
      <c r="N168" s="244">
        <v>106.54</v>
      </c>
      <c r="O168" s="60">
        <v>3.5000000000000003E-2</v>
      </c>
      <c r="P168" s="45">
        <v>2.53E-2</v>
      </c>
      <c r="Q168" s="45">
        <v>2.4500000000000001E-2</v>
      </c>
      <c r="R168" s="43">
        <v>0.02</v>
      </c>
    </row>
    <row r="169" spans="1:18" s="51" customFormat="1" ht="14.1" customHeight="1">
      <c r="A169" s="40" t="s">
        <v>127</v>
      </c>
      <c r="B169" s="41">
        <v>41444</v>
      </c>
      <c r="C169" s="41">
        <v>43846</v>
      </c>
      <c r="D169" s="42"/>
      <c r="E169" s="43">
        <v>20000000</v>
      </c>
      <c r="F169" s="236">
        <v>33970000</v>
      </c>
      <c r="G169" s="43">
        <v>20000000</v>
      </c>
      <c r="H169" s="43">
        <v>21130316</v>
      </c>
      <c r="I169" s="43">
        <v>0</v>
      </c>
      <c r="J169" s="43">
        <v>834316</v>
      </c>
      <c r="K169" s="244">
        <v>103.84</v>
      </c>
      <c r="L169" s="244">
        <v>103.87</v>
      </c>
      <c r="M169" s="244">
        <v>104.6</v>
      </c>
      <c r="N169" s="244">
        <v>104.17</v>
      </c>
      <c r="O169" s="60">
        <v>3.5000000000000003E-2</v>
      </c>
      <c r="P169" s="45">
        <v>2.8799999999999999E-2</v>
      </c>
      <c r="Q169" s="45">
        <v>2.8199999999999999E-2</v>
      </c>
      <c r="R169" s="43">
        <v>0.01</v>
      </c>
    </row>
    <row r="170" spans="1:18" s="51" customFormat="1" ht="14.25" customHeight="1">
      <c r="A170" s="40" t="s">
        <v>131</v>
      </c>
      <c r="B170" s="41">
        <v>41549</v>
      </c>
      <c r="C170" s="41">
        <v>43846</v>
      </c>
      <c r="D170" s="42"/>
      <c r="E170" s="43">
        <v>20000000</v>
      </c>
      <c r="F170" s="236">
        <v>55640000</v>
      </c>
      <c r="G170" s="43">
        <v>20000000</v>
      </c>
      <c r="H170" s="43">
        <v>20688562</v>
      </c>
      <c r="I170" s="43">
        <v>0</v>
      </c>
      <c r="J170" s="43">
        <v>538562</v>
      </c>
      <c r="K170" s="244">
        <v>102.27</v>
      </c>
      <c r="L170" s="244">
        <v>102.56</v>
      </c>
      <c r="M170" s="244">
        <v>103</v>
      </c>
      <c r="N170" s="244">
        <v>102.69</v>
      </c>
      <c r="O170" s="60">
        <v>3.5000000000000003E-2</v>
      </c>
      <c r="P170" s="45">
        <v>3.1199999999999999E-2</v>
      </c>
      <c r="Q170" s="45">
        <v>3.0499999999999999E-2</v>
      </c>
      <c r="R170" s="43">
        <v>0.03</v>
      </c>
    </row>
    <row r="171" spans="1:18" s="51" customFormat="1" ht="14.1" customHeight="1">
      <c r="A171" s="40" t="s">
        <v>132</v>
      </c>
      <c r="B171" s="41">
        <v>41591</v>
      </c>
      <c r="C171" s="41">
        <v>43846</v>
      </c>
      <c r="D171" s="42"/>
      <c r="E171" s="43">
        <v>25000000</v>
      </c>
      <c r="F171" s="236">
        <v>65540000</v>
      </c>
      <c r="G171" s="43">
        <v>25000000</v>
      </c>
      <c r="H171" s="43">
        <v>26190309.989999998</v>
      </c>
      <c r="I171" s="43">
        <v>0</v>
      </c>
      <c r="J171" s="43">
        <v>902810</v>
      </c>
      <c r="K171" s="244">
        <v>103.13</v>
      </c>
      <c r="L171" s="244">
        <v>103.51</v>
      </c>
      <c r="M171" s="244">
        <v>103.83</v>
      </c>
      <c r="N171" s="244">
        <v>103.61</v>
      </c>
      <c r="O171" s="60">
        <v>3.5000000000000003E-2</v>
      </c>
      <c r="P171" s="45">
        <v>2.9600000000000001E-2</v>
      </c>
      <c r="Q171" s="45">
        <v>2.8799999999999999E-2</v>
      </c>
      <c r="R171" s="43">
        <v>0.02</v>
      </c>
    </row>
    <row r="172" spans="1:18" s="51" customFormat="1" ht="14.1" customHeight="1">
      <c r="A172" s="134" t="s">
        <v>139</v>
      </c>
      <c r="B172" s="46">
        <v>41619</v>
      </c>
      <c r="C172" s="46">
        <v>43846</v>
      </c>
      <c r="D172" s="47"/>
      <c r="E172" s="49">
        <v>20000000</v>
      </c>
      <c r="F172" s="237">
        <v>51790000</v>
      </c>
      <c r="G172" s="49">
        <v>20000000</v>
      </c>
      <c r="H172" s="49">
        <v>21074260</v>
      </c>
      <c r="I172" s="49">
        <v>0</v>
      </c>
      <c r="J172" s="49">
        <v>790260</v>
      </c>
      <c r="K172" s="48">
        <v>103.56</v>
      </c>
      <c r="L172" s="48">
        <v>103.9</v>
      </c>
      <c r="M172" s="48">
        <v>104.01</v>
      </c>
      <c r="N172" s="48">
        <v>103.95</v>
      </c>
      <c r="O172" s="61">
        <v>3.5000000000000003E-2</v>
      </c>
      <c r="P172" s="50">
        <v>2.8799999999999999E-2</v>
      </c>
      <c r="Q172" s="50">
        <v>2.81E-2</v>
      </c>
      <c r="R172" s="49">
        <v>0.02</v>
      </c>
    </row>
    <row r="173" spans="1:18" s="51" customFormat="1" ht="14.1" customHeight="1">
      <c r="A173" s="31" t="s">
        <v>160</v>
      </c>
      <c r="B173" s="111"/>
      <c r="C173" s="33">
        <v>44239</v>
      </c>
      <c r="D173" s="113">
        <v>2557</v>
      </c>
      <c r="E173" s="35">
        <f>E174+E175+E176+E177+E178</f>
        <v>145000000</v>
      </c>
      <c r="F173" s="35">
        <f>F174+F175+F176+F177+F178</f>
        <v>411270000</v>
      </c>
      <c r="G173" s="35">
        <f>G174+G175+G176+G177+G178</f>
        <v>145000000</v>
      </c>
      <c r="H173" s="112"/>
      <c r="I173" s="77"/>
      <c r="J173" s="114"/>
      <c r="K173" s="76"/>
      <c r="L173" s="112"/>
      <c r="M173" s="76"/>
      <c r="N173" s="112"/>
      <c r="O173" s="71">
        <v>0.03</v>
      </c>
      <c r="P173" s="112"/>
      <c r="Q173" s="76"/>
      <c r="R173" s="76"/>
    </row>
    <row r="174" spans="1:18" s="51" customFormat="1" ht="14.1" customHeight="1">
      <c r="A174" s="40" t="s">
        <v>123</v>
      </c>
      <c r="B174" s="41">
        <v>41682</v>
      </c>
      <c r="C174" s="41">
        <v>44239</v>
      </c>
      <c r="D174" s="42"/>
      <c r="E174" s="43">
        <v>25000000</v>
      </c>
      <c r="F174" s="236">
        <v>66350000</v>
      </c>
      <c r="G174" s="43">
        <v>25000000</v>
      </c>
      <c r="H174" s="43">
        <v>25092055</v>
      </c>
      <c r="I174" s="43">
        <v>0</v>
      </c>
      <c r="J174" s="43">
        <v>92055</v>
      </c>
      <c r="K174" s="44">
        <v>99.96</v>
      </c>
      <c r="L174" s="44">
        <v>100.21</v>
      </c>
      <c r="M174" s="44">
        <v>100.63</v>
      </c>
      <c r="N174" s="44">
        <v>100.37</v>
      </c>
      <c r="O174" s="60">
        <v>0.03</v>
      </c>
      <c r="P174" s="45">
        <v>3.0300000000000001E-2</v>
      </c>
      <c r="Q174" s="45">
        <v>2.9700000000000001E-2</v>
      </c>
      <c r="R174" s="43">
        <v>0.04</v>
      </c>
    </row>
    <row r="175" spans="1:18" s="51" customFormat="1" ht="14.1" customHeight="1">
      <c r="A175" s="40" t="s">
        <v>124</v>
      </c>
      <c r="B175" s="41">
        <v>41759</v>
      </c>
      <c r="C175" s="41">
        <v>44239</v>
      </c>
      <c r="D175" s="42"/>
      <c r="E175" s="43">
        <v>25000000</v>
      </c>
      <c r="F175" s="236">
        <v>63830000</v>
      </c>
      <c r="G175" s="43">
        <v>25000000</v>
      </c>
      <c r="H175" s="43">
        <v>25929935.02</v>
      </c>
      <c r="I175" s="43">
        <v>0</v>
      </c>
      <c r="J175" s="43">
        <v>772435.01</v>
      </c>
      <c r="K175" s="44">
        <v>102.66</v>
      </c>
      <c r="L175" s="44">
        <v>102.97</v>
      </c>
      <c r="M175" s="44">
        <v>103.31</v>
      </c>
      <c r="N175" s="44">
        <v>103.09</v>
      </c>
      <c r="O175" s="60">
        <v>0.03</v>
      </c>
      <c r="P175" s="45">
        <v>2.5899999999999999E-2</v>
      </c>
      <c r="Q175" s="45">
        <v>2.52E-2</v>
      </c>
      <c r="R175" s="43">
        <v>0.04</v>
      </c>
    </row>
    <row r="176" spans="1:18" s="51" customFormat="1" ht="12.6" customHeight="1">
      <c r="A176" s="40" t="s">
        <v>130</v>
      </c>
      <c r="B176" s="41">
        <v>41787</v>
      </c>
      <c r="C176" s="41">
        <v>44239</v>
      </c>
      <c r="D176" s="42"/>
      <c r="E176" s="43">
        <v>25000000</v>
      </c>
      <c r="F176" s="236">
        <v>77175000</v>
      </c>
      <c r="G176" s="43">
        <v>25000000</v>
      </c>
      <c r="H176" s="43">
        <v>26384830.02</v>
      </c>
      <c r="I176" s="43">
        <v>0</v>
      </c>
      <c r="J176" s="43">
        <v>1169830.01</v>
      </c>
      <c r="K176" s="44">
        <v>104.04</v>
      </c>
      <c r="L176" s="44">
        <v>104.4</v>
      </c>
      <c r="M176" s="44">
        <v>105.26</v>
      </c>
      <c r="N176" s="44">
        <v>104.68</v>
      </c>
      <c r="O176" s="60">
        <v>0.03</v>
      </c>
      <c r="P176" s="45">
        <v>2.3599999999999999E-2</v>
      </c>
      <c r="Q176" s="45">
        <v>2.2599999999999999E-2</v>
      </c>
      <c r="R176" s="43">
        <v>0.05</v>
      </c>
    </row>
    <row r="177" spans="1:18" s="51" customFormat="1" ht="12.6" customHeight="1">
      <c r="A177" s="40" t="s">
        <v>126</v>
      </c>
      <c r="B177" s="41">
        <v>41907</v>
      </c>
      <c r="C177" s="41">
        <v>44239</v>
      </c>
      <c r="D177" s="42"/>
      <c r="E177" s="43">
        <v>35000000</v>
      </c>
      <c r="F177" s="236">
        <v>93790000</v>
      </c>
      <c r="G177" s="43">
        <v>35000000</v>
      </c>
      <c r="H177" s="43">
        <v>36809050</v>
      </c>
      <c r="I177" s="43">
        <v>0</v>
      </c>
      <c r="J177" s="43">
        <v>1683050.02</v>
      </c>
      <c r="K177" s="44">
        <v>104.14</v>
      </c>
      <c r="L177" s="44">
        <v>104.62</v>
      </c>
      <c r="M177" s="44">
        <v>105.04</v>
      </c>
      <c r="N177" s="44">
        <v>104.81</v>
      </c>
      <c r="O177" s="60">
        <v>0.03</v>
      </c>
      <c r="P177" s="45">
        <v>2.3199999999999998E-2</v>
      </c>
      <c r="Q177" s="45">
        <v>2.1999999999999999E-2</v>
      </c>
      <c r="R177" s="43">
        <v>0.04</v>
      </c>
    </row>
    <row r="178" spans="1:18" s="51" customFormat="1" ht="12.6" customHeight="1">
      <c r="A178" s="134" t="s">
        <v>127</v>
      </c>
      <c r="B178" s="46">
        <v>41969</v>
      </c>
      <c r="C178" s="46">
        <v>44239</v>
      </c>
      <c r="D178" s="47"/>
      <c r="E178" s="49">
        <v>35000000</v>
      </c>
      <c r="F178" s="237">
        <v>110125000</v>
      </c>
      <c r="G178" s="49">
        <v>35000000</v>
      </c>
      <c r="H178" s="49">
        <v>36785397.509999998</v>
      </c>
      <c r="I178" s="49">
        <v>0</v>
      </c>
      <c r="J178" s="49">
        <v>1480897.51</v>
      </c>
      <c r="K178" s="48">
        <v>103.74</v>
      </c>
      <c r="L178" s="48">
        <v>104.03</v>
      </c>
      <c r="M178" s="48">
        <v>104.44</v>
      </c>
      <c r="N178" s="48">
        <v>104.23</v>
      </c>
      <c r="O178" s="61">
        <v>0.03</v>
      </c>
      <c r="P178" s="50">
        <v>2.3699999999999999E-2</v>
      </c>
      <c r="Q178" s="50">
        <v>2.2800000000000001E-2</v>
      </c>
      <c r="R178" s="49">
        <v>0.02</v>
      </c>
    </row>
    <row r="179" spans="1:18" s="51" customFormat="1" ht="14.1" customHeight="1">
      <c r="A179" s="214" t="s">
        <v>161</v>
      </c>
      <c r="B179" s="215"/>
      <c r="C179" s="215"/>
      <c r="D179" s="215"/>
      <c r="E179" s="209">
        <f>+E164+E173</f>
        <v>310000000</v>
      </c>
      <c r="F179" s="209">
        <f>+F164+F173</f>
        <v>890216000</v>
      </c>
      <c r="G179" s="209">
        <f>+G164+G173</f>
        <v>310000000</v>
      </c>
      <c r="H179" s="209">
        <f>SUM(H164:H178)</f>
        <v>325294566.00999999</v>
      </c>
      <c r="I179" s="209">
        <f>SUM(I164:I178)</f>
        <v>0</v>
      </c>
      <c r="J179" s="209">
        <f>SUM(J164:J178)</f>
        <v>13072066.02</v>
      </c>
      <c r="K179" s="238"/>
      <c r="L179" s="239"/>
      <c r="M179" s="239"/>
      <c r="N179" s="210"/>
      <c r="O179" s="215"/>
      <c r="P179" s="211"/>
      <c r="Q179" s="215"/>
      <c r="R179" s="212"/>
    </row>
    <row r="180" spans="1:18" s="51" customFormat="1" ht="12.6" customHeight="1">
      <c r="A180" s="286"/>
      <c r="B180" s="287"/>
      <c r="C180" s="287"/>
      <c r="D180" s="287"/>
      <c r="E180" s="288"/>
      <c r="F180" s="288"/>
      <c r="G180" s="288"/>
      <c r="H180" s="288"/>
      <c r="I180" s="288"/>
      <c r="J180" s="288"/>
      <c r="K180" s="289"/>
      <c r="L180" s="289"/>
      <c r="M180" s="289"/>
      <c r="N180" s="289"/>
      <c r="O180" s="287"/>
      <c r="P180" s="287"/>
      <c r="Q180" s="287"/>
      <c r="R180" s="290"/>
    </row>
    <row r="181" spans="1:18" s="51" customFormat="1" ht="12.6" customHeight="1">
      <c r="A181" s="291" t="s">
        <v>162</v>
      </c>
      <c r="B181" s="115"/>
      <c r="C181" s="57">
        <v>45929</v>
      </c>
      <c r="D181" s="116">
        <v>5479</v>
      </c>
      <c r="E181" s="58">
        <f>+E182</f>
        <v>45000000</v>
      </c>
      <c r="F181" s="117">
        <f>+F182</f>
        <v>311355000</v>
      </c>
      <c r="G181" s="58">
        <f>+G182</f>
        <v>234105000</v>
      </c>
      <c r="H181" s="118"/>
      <c r="I181" s="119"/>
      <c r="J181" s="120"/>
      <c r="K181" s="87"/>
      <c r="L181" s="118"/>
      <c r="M181" s="87"/>
      <c r="N181" s="118"/>
      <c r="O181" s="59">
        <v>5.7500000000000002E-2</v>
      </c>
      <c r="P181" s="118"/>
      <c r="Q181" s="87"/>
      <c r="R181" s="87"/>
    </row>
    <row r="182" spans="1:18" s="51" customFormat="1" ht="12.6" customHeight="1">
      <c r="A182" s="40" t="s">
        <v>123</v>
      </c>
      <c r="B182" s="72">
        <v>40450</v>
      </c>
      <c r="C182" s="41">
        <v>45929</v>
      </c>
      <c r="D182" s="73"/>
      <c r="E182" s="43">
        <v>45000000</v>
      </c>
      <c r="F182" s="74">
        <v>311355000</v>
      </c>
      <c r="G182" s="43">
        <v>234105000</v>
      </c>
      <c r="H182" s="52">
        <v>220614369</v>
      </c>
      <c r="I182" s="43">
        <v>13490631</v>
      </c>
      <c r="J182" s="53">
        <v>0</v>
      </c>
      <c r="K182" s="44">
        <v>93.24</v>
      </c>
      <c r="L182" s="53">
        <v>92.89</v>
      </c>
      <c r="M182" s="44">
        <v>97.57</v>
      </c>
      <c r="N182" s="53">
        <v>94.24</v>
      </c>
      <c r="O182" s="60">
        <v>5.7500000000000002E-2</v>
      </c>
      <c r="P182" s="54">
        <v>6.5600000000000006E-2</v>
      </c>
      <c r="Q182" s="45">
        <v>6.4500000000000002E-2</v>
      </c>
      <c r="R182" s="43">
        <v>0.17</v>
      </c>
    </row>
    <row r="183" spans="1:18" s="51" customFormat="1" ht="12.6" customHeight="1">
      <c r="A183" s="214" t="s">
        <v>163</v>
      </c>
      <c r="B183" s="215"/>
      <c r="C183" s="215"/>
      <c r="D183" s="215"/>
      <c r="E183" s="209">
        <f>E181</f>
        <v>45000000</v>
      </c>
      <c r="F183" s="209">
        <f>F181</f>
        <v>311355000</v>
      </c>
      <c r="G183" s="209">
        <f>G181</f>
        <v>234105000</v>
      </c>
      <c r="H183" s="209">
        <f>SUM(H182:H182)</f>
        <v>220614369</v>
      </c>
      <c r="I183" s="209">
        <f>SUM(I182:I182)</f>
        <v>13490631</v>
      </c>
      <c r="J183" s="209">
        <f>SUM(J182:J182)</f>
        <v>0</v>
      </c>
      <c r="K183" s="238"/>
      <c r="L183" s="239"/>
      <c r="M183" s="239"/>
      <c r="N183" s="210"/>
      <c r="O183" s="215"/>
      <c r="P183" s="211"/>
      <c r="Q183" s="215"/>
      <c r="R183" s="212"/>
    </row>
    <row r="184" spans="1:18" s="51" customFormat="1" ht="12.6" customHeight="1">
      <c r="A184" s="292"/>
      <c r="B184" s="29"/>
      <c r="C184" s="29"/>
      <c r="D184" s="29"/>
      <c r="E184" s="293"/>
      <c r="F184" s="293"/>
      <c r="G184" s="293"/>
      <c r="H184" s="293"/>
      <c r="I184" s="293"/>
      <c r="J184" s="293"/>
      <c r="K184" s="289"/>
      <c r="L184" s="294"/>
      <c r="M184" s="294"/>
      <c r="N184" s="295"/>
      <c r="O184" s="287"/>
      <c r="P184" s="296"/>
      <c r="Q184" s="287"/>
      <c r="R184" s="297"/>
    </row>
    <row r="185" spans="1:18" s="366" customFormat="1" ht="19.5" customHeight="1">
      <c r="A185" s="214" t="s">
        <v>153</v>
      </c>
      <c r="B185" s="215"/>
      <c r="C185" s="215"/>
      <c r="D185" s="216"/>
      <c r="E185" s="209">
        <f t="shared" ref="E185:J185" si="3">+E183+E179</f>
        <v>355000000</v>
      </c>
      <c r="F185" s="209">
        <f t="shared" si="3"/>
        <v>1201571000</v>
      </c>
      <c r="G185" s="209">
        <f t="shared" si="3"/>
        <v>544105000</v>
      </c>
      <c r="H185" s="209">
        <f t="shared" si="3"/>
        <v>545908935.00999999</v>
      </c>
      <c r="I185" s="209">
        <f t="shared" si="3"/>
        <v>13490631</v>
      </c>
      <c r="J185" s="209">
        <f t="shared" si="3"/>
        <v>13072066.02</v>
      </c>
      <c r="K185" s="211"/>
      <c r="L185" s="211"/>
      <c r="M185" s="211"/>
      <c r="N185" s="211"/>
      <c r="O185" s="211"/>
      <c r="P185" s="211"/>
      <c r="Q185" s="211"/>
      <c r="R185" s="298"/>
    </row>
    <row r="186" spans="1:18" s="366" customFormat="1" ht="13.5" customHeight="1">
      <c r="A186" s="286"/>
      <c r="B186" s="287"/>
      <c r="C186" s="287"/>
      <c r="D186" s="287"/>
      <c r="E186" s="288"/>
      <c r="F186" s="288"/>
      <c r="G186" s="299"/>
      <c r="H186" s="299"/>
      <c r="I186" s="299"/>
      <c r="J186" s="300"/>
      <c r="K186" s="289"/>
      <c r="L186" s="289"/>
      <c r="M186" s="289"/>
      <c r="N186" s="289"/>
      <c r="O186" s="287"/>
      <c r="P186" s="287"/>
      <c r="Q186" s="287"/>
      <c r="R186" s="290"/>
    </row>
    <row r="187" spans="1:18" s="51" customFormat="1" ht="12.6" customHeight="1">
      <c r="A187" s="214" t="s">
        <v>164</v>
      </c>
      <c r="B187" s="215"/>
      <c r="C187" s="215"/>
      <c r="D187" s="216"/>
      <c r="E187" s="105">
        <f t="shared" ref="E187:J187" si="4">SUM(E185)</f>
        <v>355000000</v>
      </c>
      <c r="F187" s="105">
        <f t="shared" si="4"/>
        <v>1201571000</v>
      </c>
      <c r="G187" s="105">
        <f t="shared" si="4"/>
        <v>544105000</v>
      </c>
      <c r="H187" s="105">
        <f t="shared" si="4"/>
        <v>545908935.00999999</v>
      </c>
      <c r="I187" s="105">
        <f t="shared" si="4"/>
        <v>13490631</v>
      </c>
      <c r="J187" s="105">
        <f t="shared" si="4"/>
        <v>13072066.02</v>
      </c>
      <c r="K187" s="108" t="s">
        <v>1</v>
      </c>
      <c r="L187" s="108"/>
      <c r="M187" s="108"/>
      <c r="N187" s="109" t="s">
        <v>1</v>
      </c>
      <c r="O187" s="63"/>
      <c r="P187" s="107"/>
      <c r="Q187" s="110"/>
      <c r="R187" s="107"/>
    </row>
    <row r="188" spans="1:18" s="51" customFormat="1" ht="12.6" customHeight="1">
      <c r="A188" s="64" t="s">
        <v>237</v>
      </c>
      <c r="B188" s="30"/>
      <c r="C188" s="30"/>
      <c r="D188" s="30"/>
      <c r="E188" s="30"/>
      <c r="F188" s="65"/>
      <c r="J188" s="66"/>
    </row>
    <row r="189" spans="1:18" s="51" customFormat="1" ht="12.6" customHeight="1">
      <c r="A189" s="64"/>
      <c r="B189" s="30"/>
      <c r="C189" s="30"/>
      <c r="D189" s="30"/>
      <c r="E189" s="30"/>
      <c r="F189" s="65"/>
      <c r="J189" s="66"/>
    </row>
    <row r="190" spans="1:18" ht="12.6" customHeight="1">
      <c r="A190" s="67" t="s">
        <v>239</v>
      </c>
      <c r="B190" s="30"/>
      <c r="C190" s="30"/>
      <c r="D190" s="30"/>
      <c r="E190" s="190"/>
      <c r="F190" s="65"/>
      <c r="G190" s="51"/>
      <c r="H190" s="51"/>
      <c r="I190" s="51"/>
      <c r="J190" s="66"/>
      <c r="K190" s="51"/>
      <c r="L190" s="51"/>
      <c r="M190" s="51"/>
      <c r="N190" s="51"/>
      <c r="P190" s="68"/>
      <c r="Q190" s="51"/>
      <c r="R190" s="51"/>
    </row>
    <row r="191" spans="1:18" ht="12.6" customHeight="1">
      <c r="A191" s="67" t="s">
        <v>240</v>
      </c>
      <c r="B191" s="30"/>
      <c r="C191" s="30"/>
      <c r="D191" s="30"/>
      <c r="E191" s="190"/>
      <c r="F191" s="65"/>
      <c r="G191" s="51"/>
      <c r="H191" s="51"/>
      <c r="I191" s="51"/>
      <c r="J191" s="66"/>
      <c r="K191" s="51"/>
      <c r="L191" s="51"/>
      <c r="M191" s="51"/>
      <c r="N191" s="51"/>
      <c r="P191" s="68"/>
      <c r="Q191" s="51"/>
      <c r="R191" s="51"/>
    </row>
    <row r="192" spans="1:18" ht="12.75" customHeight="1">
      <c r="A192" s="67"/>
      <c r="B192" s="30"/>
      <c r="C192" s="30"/>
      <c r="D192" s="30"/>
      <c r="E192" s="30"/>
      <c r="F192" s="65"/>
      <c r="G192" s="51"/>
      <c r="H192" s="51"/>
      <c r="I192" s="51"/>
      <c r="J192" s="66"/>
      <c r="K192" s="51"/>
      <c r="L192" s="51"/>
      <c r="M192" s="51"/>
      <c r="N192" s="51"/>
      <c r="P192" s="51"/>
      <c r="Q192" s="51"/>
      <c r="R192" s="51"/>
    </row>
    <row r="193" spans="1:18" ht="12.6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</row>
    <row r="194" spans="1:18" ht="12.6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</row>
    <row r="195" spans="1:18" ht="12.6" customHeight="1">
      <c r="F195" s="379"/>
      <c r="H195" s="378"/>
      <c r="J195" s="374"/>
    </row>
    <row r="196" spans="1:18" ht="12.6" customHeight="1">
      <c r="F196" s="374"/>
      <c r="H196" s="378"/>
      <c r="J196" s="374"/>
    </row>
    <row r="197" spans="1:18" ht="12.6" customHeight="1">
      <c r="F197" s="374"/>
      <c r="H197" s="378"/>
      <c r="J197" s="374"/>
    </row>
    <row r="198" spans="1:18" ht="12.6" customHeight="1">
      <c r="F198" s="374"/>
      <c r="H198" s="378"/>
      <c r="J198" s="374"/>
    </row>
    <row r="199" spans="1:18" ht="12.6" customHeight="1">
      <c r="F199" s="374"/>
      <c r="H199" s="378"/>
      <c r="J199" s="374"/>
    </row>
    <row r="200" spans="1:18" ht="12.6" customHeight="1"/>
    <row r="201" spans="1:18" ht="12.6" customHeight="1">
      <c r="H201" s="359"/>
    </row>
  </sheetData>
  <mergeCells count="9">
    <mergeCell ref="A153:R153"/>
    <mergeCell ref="A154:R154"/>
    <mergeCell ref="H3:I3"/>
    <mergeCell ref="A4:R4"/>
    <mergeCell ref="A5:R5"/>
    <mergeCell ref="A53:R53"/>
    <mergeCell ref="A54:R54"/>
    <mergeCell ref="A127:R127"/>
    <mergeCell ref="A128:R12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8" sqref="P18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9" sqref="L29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workbookViewId="0">
      <selection activeCell="J27" sqref="J27"/>
    </sheetView>
  </sheetViews>
  <sheetFormatPr defaultRowHeight="15"/>
  <sheetData>
    <row r="2" spans="1:17" ht="15.75">
      <c r="A2" s="468" t="s">
        <v>260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301"/>
      <c r="O2" s="301"/>
      <c r="P2" s="301"/>
      <c r="Q2" s="301"/>
    </row>
    <row r="3" spans="1:17" ht="15.75">
      <c r="A3" s="468" t="s">
        <v>274</v>
      </c>
      <c r="B3" s="468"/>
      <c r="C3" s="468"/>
      <c r="D3" s="468"/>
      <c r="E3" s="468"/>
      <c r="F3" s="468"/>
      <c r="G3" s="468"/>
      <c r="H3" s="468"/>
      <c r="I3" s="468"/>
      <c r="J3" s="468"/>
      <c r="K3" s="468"/>
      <c r="L3" s="468"/>
      <c r="M3" s="468"/>
      <c r="N3" s="468"/>
      <c r="O3" s="301"/>
      <c r="P3" s="301"/>
      <c r="Q3" s="301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"/>
  <sheetViews>
    <sheetView workbookViewId="0">
      <selection activeCell="P16" sqref="P16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468" t="s">
        <v>261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  <c r="N2" s="468"/>
    </row>
    <row r="3" spans="1:14">
      <c r="A3" s="468" t="s">
        <v>274</v>
      </c>
      <c r="B3" s="468"/>
      <c r="C3" s="468"/>
      <c r="D3" s="468"/>
      <c r="E3" s="468"/>
      <c r="F3" s="468"/>
      <c r="G3" s="468"/>
      <c r="H3" s="468"/>
      <c r="I3" s="468"/>
      <c r="J3" s="468"/>
      <c r="K3" s="468"/>
      <c r="L3" s="468"/>
      <c r="M3" s="468"/>
      <c r="N3" s="468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workbookViewId="0">
      <selection activeCell="Q18" sqref="Q18"/>
    </sheetView>
  </sheetViews>
  <sheetFormatPr defaultRowHeight="15"/>
  <sheetData>
    <row r="1" spans="7:18">
      <c r="P1" s="302"/>
      <c r="Q1" s="302"/>
      <c r="R1" s="302"/>
    </row>
    <row r="2" spans="7:18">
      <c r="G2" s="469" t="s">
        <v>262</v>
      </c>
      <c r="H2" s="469"/>
      <c r="I2" s="469"/>
      <c r="P2" s="302"/>
      <c r="Q2" s="302"/>
      <c r="R2" s="302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I29" sqref="I29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R26" sqref="R26"/>
    </sheetView>
  </sheetViews>
  <sheetFormatPr defaultRowHeight="12.75"/>
  <cols>
    <col min="1" max="16384" width="9.140625" style="142"/>
  </cols>
  <sheetData>
    <row r="27" spans="1:10">
      <c r="A27" s="143"/>
      <c r="B27" s="143"/>
      <c r="C27" s="143"/>
      <c r="D27" s="143"/>
      <c r="E27" s="143"/>
      <c r="F27" s="143"/>
      <c r="G27" s="143"/>
      <c r="H27" s="143"/>
      <c r="I27" s="143"/>
      <c r="J27" s="143"/>
    </row>
    <row r="28" spans="1:10">
      <c r="A28" s="143"/>
      <c r="B28" s="143"/>
      <c r="C28" s="143"/>
      <c r="D28" s="143"/>
      <c r="E28" s="143"/>
      <c r="F28" s="143"/>
      <c r="G28" s="143"/>
      <c r="H28" s="143"/>
      <c r="I28" s="143"/>
      <c r="J28" s="143"/>
    </row>
    <row r="29" spans="1:10">
      <c r="A29" s="143"/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0">
      <c r="A30" s="143"/>
      <c r="B30" s="143"/>
      <c r="C30" s="143"/>
      <c r="D30" s="143"/>
      <c r="E30" s="143"/>
      <c r="F30" s="143"/>
      <c r="G30" s="143"/>
      <c r="H30" s="143"/>
      <c r="I30" s="143"/>
      <c r="J30" s="143"/>
    </row>
    <row r="36" spans="2:10">
      <c r="B36" s="143"/>
      <c r="C36" s="143"/>
      <c r="D36" s="143"/>
      <c r="E36" s="143"/>
      <c r="F36" s="143"/>
      <c r="G36" s="143"/>
      <c r="H36" s="143"/>
      <c r="I36" s="143"/>
      <c r="J36" s="143"/>
    </row>
    <row r="37" spans="2:10">
      <c r="B37" s="143"/>
      <c r="C37" s="143"/>
      <c r="D37" s="143"/>
      <c r="E37" s="143"/>
      <c r="F37" s="143"/>
      <c r="G37" s="143"/>
      <c r="H37" s="143"/>
      <c r="I37" s="143"/>
      <c r="J37" s="143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Q31" sqref="Q31"/>
    </sheetView>
  </sheetViews>
  <sheetFormatPr defaultRowHeight="12.75"/>
  <cols>
    <col min="1" max="16384" width="9.140625" style="144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S16" sqref="S16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15" sqref="Q15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7"/>
  <sheetViews>
    <sheetView topLeftCell="A22" workbookViewId="0">
      <selection activeCell="B45" sqref="B45"/>
    </sheetView>
  </sheetViews>
  <sheetFormatPr defaultRowHeight="15"/>
  <cols>
    <col min="1" max="1" width="12.7109375" style="380" customWidth="1"/>
    <col min="2" max="2" width="37.5703125" style="380" customWidth="1"/>
    <col min="3" max="3" width="15.85546875" style="380" customWidth="1"/>
    <col min="4" max="4" width="22.7109375" style="380" customWidth="1"/>
    <col min="5" max="5" width="19.5703125" style="380" customWidth="1"/>
    <col min="6" max="16384" width="9.140625" style="380"/>
  </cols>
  <sheetData>
    <row r="1" ht="32.25" customHeight="1"/>
    <row r="5" ht="16.5" customHeight="1"/>
    <row r="6" ht="20.100000000000001" customHeight="1"/>
    <row r="7" ht="27.95" customHeight="1"/>
    <row r="8" ht="27.95" customHeight="1"/>
    <row r="9" ht="27.95" customHeight="1"/>
    <row r="10" ht="27.95" customHeight="1"/>
    <row r="11" ht="27.95" customHeight="1"/>
    <row r="12" ht="27.95" customHeight="1"/>
    <row r="13" ht="27.95" customHeight="1"/>
    <row r="14" ht="27.95" customHeight="1"/>
    <row r="15" ht="27.95" customHeight="1"/>
    <row r="16" ht="27.95" customHeight="1"/>
    <row r="17" ht="27.95" customHeight="1"/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0.100000000000001" customHeight="1"/>
    <row r="31" ht="27.95" customHeight="1"/>
    <row r="32" ht="27.95" customHeight="1"/>
    <row r="33" ht="20.100000000000001" customHeight="1"/>
    <row r="34" ht="27.95" customHeight="1"/>
    <row r="36" ht="15" customHeight="1"/>
    <row r="37" ht="15" customHeight="1"/>
  </sheetData>
  <pageMargins left="0.75" right="0.19" top="0.17" bottom="0.21" header="0.18" footer="0.21"/>
  <pageSetup paperSize="9"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31.12.19г.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2020-01-29T11:32:04Z</dcterms:modified>
</cp:coreProperties>
</file>