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charts/chart8.xml" ContentType="application/vnd.openxmlformats-officedocument.drawingml.chart+xml"/>
  <Override PartName="/xl/drawings/drawing10.xml" ContentType="application/vnd.openxmlformats-officedocument.drawingml.chartshapes+xml"/>
  <Override PartName="/xl/charts/chart9.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1.xml" ContentType="application/vnd.openxmlformats-officedocument.drawingml.chartshape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tabRatio="859" firstSheet="6" activeTab="9"/>
  </bookViews>
  <sheets>
    <sheet name="PRIMARY MARKET OF GS - 1" sheetId="34" r:id="rId1"/>
    <sheet name="PRIMERY MARKET OF GS - 2" sheetId="35" r:id="rId2"/>
    <sheet name="PRIMARY MARKET OF GS - 3" sheetId="36" r:id="rId3"/>
    <sheet name="PRIMARY MARKET OF GS - 4" sheetId="5" r:id="rId4"/>
    <sheet name="GS - circulating as of 30.06.20" sheetId="37"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s>
  <calcPr calcId="152511"/>
</workbook>
</file>

<file path=xl/calcChain.xml><?xml version="1.0" encoding="utf-8"?>
<calcChain xmlns="http://schemas.openxmlformats.org/spreadsheetml/2006/main">
  <c r="J163" i="37" l="1"/>
  <c r="J165" i="37" s="1"/>
  <c r="J167" i="37" s="1"/>
  <c r="I163" i="37"/>
  <c r="I165" i="37" s="1"/>
  <c r="I167" i="37" s="1"/>
  <c r="H163" i="37"/>
  <c r="H165" i="37" s="1"/>
  <c r="H167" i="37" s="1"/>
  <c r="E163" i="37"/>
  <c r="E165" i="37" s="1"/>
  <c r="E167" i="37" s="1"/>
  <c r="G161" i="37"/>
  <c r="G163" i="37" s="1"/>
  <c r="F161" i="37"/>
  <c r="F163" i="37" s="1"/>
  <c r="F165" i="37" s="1"/>
  <c r="F167" i="37" s="1"/>
  <c r="E161" i="37"/>
  <c r="J159" i="37"/>
  <c r="I159" i="37"/>
  <c r="H159" i="37"/>
  <c r="F159" i="37"/>
  <c r="E159" i="37"/>
  <c r="G153" i="37"/>
  <c r="G159" i="37" s="1"/>
  <c r="F153" i="37"/>
  <c r="E153" i="37"/>
  <c r="J131" i="37"/>
  <c r="I131" i="37"/>
  <c r="H131" i="37"/>
  <c r="G131" i="37"/>
  <c r="G126" i="37"/>
  <c r="F126" i="37"/>
  <c r="F131" i="37" s="1"/>
  <c r="E126" i="37"/>
  <c r="E131" i="37" s="1"/>
  <c r="J112" i="37"/>
  <c r="I112" i="37"/>
  <c r="H112" i="37"/>
  <c r="G106" i="37"/>
  <c r="F106" i="37"/>
  <c r="E106" i="37"/>
  <c r="H105" i="37"/>
  <c r="G101" i="37"/>
  <c r="F101" i="37"/>
  <c r="E101" i="37"/>
  <c r="G98" i="37"/>
  <c r="F98" i="37"/>
  <c r="E98" i="37"/>
  <c r="G96" i="37"/>
  <c r="F96" i="37"/>
  <c r="E96" i="37"/>
  <c r="G88" i="37"/>
  <c r="F88" i="37"/>
  <c r="E88" i="37"/>
  <c r="G79" i="37"/>
  <c r="F79" i="37"/>
  <c r="E79" i="37"/>
  <c r="G72" i="37"/>
  <c r="F72" i="37"/>
  <c r="E72" i="37"/>
  <c r="G64" i="37"/>
  <c r="F64" i="37"/>
  <c r="E64" i="37"/>
  <c r="G54" i="37"/>
  <c r="G112" i="37" s="1"/>
  <c r="F54" i="37"/>
  <c r="F112" i="37" s="1"/>
  <c r="E54" i="37"/>
  <c r="E112" i="37" s="1"/>
  <c r="J40" i="37"/>
  <c r="I40" i="37"/>
  <c r="H40" i="37"/>
  <c r="F40" i="37"/>
  <c r="G34" i="37"/>
  <c r="G40" i="37" s="1"/>
  <c r="F34" i="37"/>
  <c r="E34" i="37"/>
  <c r="E40" i="37" s="1"/>
  <c r="J32" i="37"/>
  <c r="J132" i="37" s="1"/>
  <c r="I32" i="37"/>
  <c r="I132" i="37" s="1"/>
  <c r="H32" i="37"/>
  <c r="H132" i="37" s="1"/>
  <c r="H133" i="37" s="1"/>
  <c r="G32" i="37"/>
  <c r="G28" i="37"/>
  <c r="F28" i="37"/>
  <c r="F32" i="37" s="1"/>
  <c r="F132" i="37" s="1"/>
  <c r="E28" i="37"/>
  <c r="E32" i="37" s="1"/>
  <c r="H26" i="37"/>
  <c r="J25" i="37"/>
  <c r="J26" i="37" s="1"/>
  <c r="I25" i="37"/>
  <c r="I26" i="37" s="1"/>
  <c r="H25" i="37"/>
  <c r="F25" i="37"/>
  <c r="E25" i="37"/>
  <c r="E26" i="37" s="1"/>
  <c r="G20" i="37"/>
  <c r="G25" i="37" s="1"/>
  <c r="G26" i="37" s="1"/>
  <c r="F20" i="37"/>
  <c r="E20" i="37"/>
  <c r="J18" i="37"/>
  <c r="I18" i="37"/>
  <c r="H18" i="37"/>
  <c r="G18" i="37"/>
  <c r="G13" i="37"/>
  <c r="F13" i="37"/>
  <c r="F18" i="37" s="1"/>
  <c r="E13" i="37"/>
  <c r="E18" i="37" s="1"/>
  <c r="I133" i="37" l="1"/>
  <c r="J133" i="37"/>
  <c r="G165" i="37"/>
  <c r="G167" i="37" s="1"/>
  <c r="F26" i="37"/>
  <c r="F133" i="37" s="1"/>
  <c r="G132" i="37"/>
  <c r="G133" i="37" s="1"/>
  <c r="E132" i="37"/>
  <c r="E133" i="37" s="1"/>
  <c r="F21" i="34" l="1"/>
  <c r="C21" i="34"/>
  <c r="E14" i="35" l="1"/>
  <c r="E13" i="35"/>
  <c r="E12" i="35"/>
  <c r="E11" i="35"/>
  <c r="E10" i="35"/>
  <c r="E9" i="35"/>
  <c r="E8" i="35"/>
  <c r="B8" i="35"/>
  <c r="E18" i="5" l="1"/>
</calcChain>
</file>

<file path=xl/sharedStrings.xml><?xml version="1.0" encoding="utf-8"?>
<sst xmlns="http://schemas.openxmlformats.org/spreadsheetml/2006/main" count="745" uniqueCount="352">
  <si>
    <t>BGN</t>
  </si>
  <si>
    <t xml:space="preserve">                                                                                                                                                                                        </t>
  </si>
  <si>
    <t>EUR</t>
  </si>
  <si>
    <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</si>
  <si>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</si>
  <si>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</si>
  <si>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</si>
  <si>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</si>
  <si>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</si>
  <si>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</si>
  <si>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</si>
  <si>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</si>
  <si>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</si>
  <si>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</si>
  <si>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</si>
  <si>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</si>
  <si>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</si>
  <si>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</si>
  <si>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</si>
  <si>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</si>
  <si>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</si>
  <si>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</si>
  <si>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</si>
  <si>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</si>
  <si>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</si>
  <si>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</si>
  <si>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</si>
  <si>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</si>
  <si>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</si>
  <si>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</si>
  <si>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</si>
  <si>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</si>
  <si>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</si>
  <si>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</si>
  <si>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</si>
  <si>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</si>
  <si>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</si>
  <si>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</si>
  <si>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</si>
  <si>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</si>
  <si>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</si>
  <si>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</si>
  <si>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</si>
  <si>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</si>
  <si>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</si>
  <si>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</si>
  <si>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</si>
  <si>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</si>
  <si>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</si>
  <si>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</si>
  <si>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</si>
  <si>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</si>
  <si>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</si>
  <si>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</si>
  <si>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</si>
  <si>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</si>
  <si>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</si>
  <si>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</si>
  <si>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</si>
  <si>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</si>
  <si>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</si>
  <si>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</si>
  <si>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</si>
  <si>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</si>
  <si>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</si>
  <si>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</si>
  <si>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</si>
  <si>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</si>
  <si>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</si>
  <si>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</si>
  <si>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</si>
  <si>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</si>
  <si>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</si>
  <si>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</si>
  <si>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</si>
  <si>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</si>
  <si>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</si>
  <si>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</si>
  <si>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</si>
  <si>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</si>
  <si>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</si>
  <si>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</si>
  <si>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</si>
  <si>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</si>
  <si>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</si>
  <si>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</si>
  <si>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</si>
  <si>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</si>
  <si>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</si>
  <si>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</si>
  <si>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</si>
  <si>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</si>
  <si>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</si>
  <si>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</si>
  <si>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</si>
  <si>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</si>
  <si>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</si>
  <si>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</si>
  <si>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</si>
  <si>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</si>
  <si>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</si>
  <si>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</si>
  <si>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</si>
  <si>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</si>
  <si>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</si>
  <si>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</si>
  <si>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</si>
  <si>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</si>
  <si>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</si>
  <si>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</si>
  <si>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</si>
  <si>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</si>
  <si>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</si>
  <si>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</si>
  <si>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</si>
  <si>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</si>
  <si>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</si>
  <si>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</si>
  <si>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</si>
  <si>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</si>
  <si>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</si>
  <si>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</si>
  <si>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</si>
  <si>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</si>
  <si>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</si>
  <si>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</si>
  <si>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</si>
  <si>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</si>
  <si>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</si>
  <si>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</si>
  <si>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</si>
  <si>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</si>
  <si>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</si>
  <si>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</si>
  <si>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</si>
  <si>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</si>
  <si>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</si>
  <si>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</si>
  <si>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</si>
  <si>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</si>
  <si>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200 000 000.00</t>
  </si>
  <si>
    <t xml:space="preserve">             0.50 %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</si>
  <si>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</si>
  <si>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</si>
  <si>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</si>
  <si>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</si>
  <si>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</si>
  <si>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</si>
  <si>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</si>
  <si>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</si>
  <si>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</si>
  <si>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</si>
  <si>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</si>
  <si>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</si>
  <si>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</si>
  <si>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</si>
  <si>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</si>
  <si>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</si>
  <si>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</si>
  <si>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</si>
  <si>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</si>
  <si>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</si>
  <si>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</si>
  <si>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</si>
  <si>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</si>
  <si>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</si>
  <si>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 xml:space="preserve">CITIBANK EUROPE PLC.,              BULGARIA BRANCH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</si>
  <si>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</si>
  <si>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</si>
  <si>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</si>
  <si>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</si>
  <si>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</si>
  <si>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</si>
  <si>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</si>
  <si>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1. Issue №</t>
  </si>
  <si>
    <t>2. Issue date</t>
  </si>
  <si>
    <t>3. Maturity date</t>
  </si>
  <si>
    <t>4. Currency</t>
  </si>
  <si>
    <t>5. Interest rate (%)</t>
  </si>
  <si>
    <t>6. Auction date</t>
  </si>
  <si>
    <t>ІV отваряне</t>
  </si>
  <si>
    <t>7. Payment date</t>
  </si>
  <si>
    <t>9. Total nominal value of the bids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</si>
  <si>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</si>
  <si>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</si>
  <si>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</si>
  <si>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</si>
  <si>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</si>
  <si>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</si>
  <si>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</si>
  <si>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</si>
  <si>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 xml:space="preserve">     and corresponding yield</t>
  </si>
  <si>
    <t xml:space="preserve">   (BGN)</t>
  </si>
  <si>
    <t xml:space="preserve">          - minimum                         </t>
  </si>
  <si>
    <t xml:space="preserve">          - maximum</t>
  </si>
  <si>
    <t xml:space="preserve">          - average-weighted</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</si>
  <si>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</si>
  <si>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</si>
  <si>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</si>
  <si>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</si>
  <si>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</si>
  <si>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</si>
  <si>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 xml:space="preserve">                  </t>
    </r>
    <r>
      <rPr>
        <b/>
        <sz val="9"/>
        <rFont val="Arial"/>
        <family val="2"/>
        <charset val="204"/>
      </rPr>
      <t xml:space="preserve"> Annual </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</si>
  <si>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</si>
  <si>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 xml:space="preserve">8. Nominal value of the quantity </t>
  </si>
  <si>
    <t>offered at the auction</t>
  </si>
  <si>
    <t>569 780 000.00</t>
  </si>
  <si>
    <t>BG  20 300 20 114</t>
  </si>
  <si>
    <t>BG  20 401 19 211</t>
  </si>
  <si>
    <t xml:space="preserve">    admitted to the auction,</t>
  </si>
  <si>
    <t>2019</t>
  </si>
  <si>
    <t>12.08.2020</t>
  </si>
  <si>
    <t>22.08.2020</t>
  </si>
  <si>
    <t>19.07.2020</t>
  </si>
  <si>
    <t>11.07.2020</t>
  </si>
  <si>
    <t>09.07.2020</t>
  </si>
  <si>
    <t>15.07.2020</t>
  </si>
  <si>
    <t>BG 20 300 20114</t>
  </si>
  <si>
    <t>15.01.2025</t>
  </si>
  <si>
    <t xml:space="preserve">             0.01 %</t>
  </si>
  <si>
    <t>27.09.2020</t>
  </si>
  <si>
    <t>14.07.2020</t>
  </si>
  <si>
    <t>29.09.2020</t>
  </si>
  <si>
    <t>27.07.2020</t>
  </si>
  <si>
    <t>25.07.2020</t>
  </si>
  <si>
    <r>
      <t xml:space="preserve">                                                                                      </t>
    </r>
    <r>
      <rPr>
        <i/>
        <sz val="12"/>
        <rFont val="Arial"/>
        <family val="2"/>
        <charset val="204"/>
      </rPr>
      <t>Banks</t>
    </r>
  </si>
  <si>
    <t>EXPRESSBANK  AD</t>
  </si>
  <si>
    <t>* Over the 1 January to 31 December 2020 period</t>
  </si>
  <si>
    <t xml:space="preserve">                                            Results of Auctions for Sales of Government Securities Held
                                                                        between April and June 2020</t>
  </si>
  <si>
    <t>06.04.2020 (Third tranche)</t>
  </si>
  <si>
    <t>13.04.2020 (Fifth tranche)</t>
  </si>
  <si>
    <t>27.04.2020 (Fourth tranche)</t>
  </si>
  <si>
    <t>Results of Auctions for Sales of Government Securities Held</t>
  </si>
  <si>
    <t>GOVERNMENT SECURITIES SOLD AT AUCTIONS, CIRCULATING AS OF 30 JUNE 2020</t>
  </si>
  <si>
    <t>TREASURY BONDS ISSUED IN BGN</t>
  </si>
  <si>
    <t xml:space="preserve">
</t>
  </si>
  <si>
    <t xml:space="preserve"> </t>
  </si>
  <si>
    <t>Nominal value (BGN)</t>
  </si>
  <si>
    <t xml:space="preserve">     Price per BGN 100 nominal value (BGN)</t>
  </si>
  <si>
    <t>Average annual yield (%)</t>
  </si>
  <si>
    <t xml:space="preserve">of amount </t>
  </si>
  <si>
    <t xml:space="preserve">
of bids admitted</t>
  </si>
  <si>
    <t xml:space="preserve">of bids </t>
  </si>
  <si>
    <t xml:space="preserve">Amount actually trensferred                  (BGN)
</t>
  </si>
  <si>
    <t>Discount</t>
  </si>
  <si>
    <t>Premium</t>
  </si>
  <si>
    <t>Average
price of bids</t>
  </si>
  <si>
    <t>Minimum</t>
  </si>
  <si>
    <t>Maximum</t>
  </si>
  <si>
    <t>Average</t>
  </si>
  <si>
    <t>Annual</t>
  </si>
  <si>
    <t>Base interest</t>
  </si>
  <si>
    <t>ISIN/</t>
  </si>
  <si>
    <t>Payment</t>
  </si>
  <si>
    <t>Issue</t>
  </si>
  <si>
    <t>Number</t>
  </si>
  <si>
    <t>offered</t>
  </si>
  <si>
    <t>to the</t>
  </si>
  <si>
    <t>approved</t>
  </si>
  <si>
    <t>(BGN)</t>
  </si>
  <si>
    <t>admitted</t>
  </si>
  <si>
    <t xml:space="preserve">price </t>
  </si>
  <si>
    <t>price of</t>
  </si>
  <si>
    <t>price</t>
  </si>
  <si>
    <t>interest</t>
  </si>
  <si>
    <t>of bids</t>
  </si>
  <si>
    <t xml:space="preserve"> rate as of </t>
  </si>
  <si>
    <t>date</t>
  </si>
  <si>
    <t>maturity</t>
  </si>
  <si>
    <t>of days</t>
  </si>
  <si>
    <t>by the MF</t>
  </si>
  <si>
    <t xml:space="preserve"> auction</t>
  </si>
  <si>
    <t>bids</t>
  </si>
  <si>
    <t>rate</t>
  </si>
  <si>
    <t>issue date</t>
  </si>
  <si>
    <t>auction</t>
  </si>
  <si>
    <t>(payment)</t>
  </si>
  <si>
    <t xml:space="preserve">*BG 20 300 17110/22.02.2017  </t>
  </si>
  <si>
    <t>First tranche</t>
  </si>
  <si>
    <t>Second tranche</t>
  </si>
  <si>
    <t>Third tranche</t>
  </si>
  <si>
    <t>Fourth tranche</t>
  </si>
  <si>
    <t>Four-year issues, total</t>
  </si>
  <si>
    <t xml:space="preserve">*BG 20 300 20114/15.01.2020  </t>
  </si>
  <si>
    <r>
      <t>Fourth tranche</t>
    </r>
    <r>
      <rPr>
        <b/>
        <vertAlign val="superscript"/>
        <sz val="9"/>
        <rFont val="Arial"/>
        <family val="2"/>
        <charset val="204"/>
      </rPr>
      <t>1</t>
    </r>
  </si>
  <si>
    <t>Five-year issues, total</t>
  </si>
  <si>
    <t>Medium-term issues, total</t>
  </si>
  <si>
    <t xml:space="preserve">*BG 20 401 17215/27.09.2017  </t>
  </si>
  <si>
    <t>Seven-year-and-six-month issues, total</t>
  </si>
  <si>
    <t xml:space="preserve">*BG 20 401 15219/22.04.2015  </t>
  </si>
  <si>
    <r>
      <t>Second tranche</t>
    </r>
    <r>
      <rPr>
        <b/>
        <vertAlign val="superscript"/>
        <sz val="9"/>
        <rFont val="Arial"/>
        <family val="2"/>
        <charset val="204"/>
      </rPr>
      <t>1</t>
    </r>
  </si>
  <si>
    <t>Fifth tranche</t>
  </si>
  <si>
    <t>Ten-year issues, total</t>
  </si>
  <si>
    <t>* Tap issue.
1. The Ministry of Finance (MF) rejected all bids for the auction conducted on 27 April 2020 and 28 September 2015 for sale of a tap government securities issue with a payment date on 29 April 2020 and 30 September 2015.
                                                                                                                                                                                                                                                                                                                                                                                                                                                                                                                                                                                                                                     Note: Yield of treasury bonds is calculated in accordance with the methodology applied by the MF and the interest convention (ACT/ACT) adopted as of 01 January 2001, using the ISMA - International Yield.</t>
  </si>
  <si>
    <t xml:space="preserve">*BG 20 400 10 212/13.01.2010  </t>
  </si>
  <si>
    <r>
      <t>Sixth tranche</t>
    </r>
    <r>
      <rPr>
        <b/>
        <vertAlign val="superscript"/>
        <sz val="9"/>
        <rFont val="Arial"/>
        <family val="2"/>
        <charset val="204"/>
      </rPr>
      <t>2</t>
    </r>
  </si>
  <si>
    <t>Seventh tranche</t>
  </si>
  <si>
    <t>Eighth tranche</t>
  </si>
  <si>
    <t>Nineth tranche</t>
  </si>
  <si>
    <t xml:space="preserve">*BG 20 400 11 210/19.01.2011  </t>
  </si>
  <si>
    <t>Sixth tranche</t>
  </si>
  <si>
    <t xml:space="preserve">*BG 20 400 12 218/11.01.2012  </t>
  </si>
  <si>
    <t xml:space="preserve">*BG 20 400 13 216/09.01.2013  </t>
  </si>
  <si>
    <r>
      <t>Fifth tranche</t>
    </r>
    <r>
      <rPr>
        <b/>
        <vertAlign val="superscript"/>
        <sz val="9"/>
        <rFont val="Arial"/>
        <family val="2"/>
        <charset val="204"/>
      </rPr>
      <t>2</t>
    </r>
  </si>
  <si>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</si>
  <si>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</si>
  <si>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</si>
  <si>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</si>
  <si>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</si>
  <si>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</si>
  <si>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</si>
  <si>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</si>
  <si>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 * Tap issue.
2. The Ministry of Finance (MF) rejected all bids for the auction conducted on 25 May 2010 and 22 July 2013 for sale of a tap government securities issue with a payment date on 27 May 2010 and 24 July 2013.
                                                                                                                                                                                                                                                                                                                                                                                                                                                                                                                                                                                                  Note: Yield of treasury bonds is calculated in accordance with the methodology applied by the MF and the interest convention (ACT/ACT) adopted as of 01 January 2001, using the ISMA - International Yield.</t>
  </si>
  <si>
    <t xml:space="preserve">Amount actually trensferred      (BGN)
</t>
  </si>
  <si>
    <t xml:space="preserve">*BG 20 400 19 213/21.06.2019  </t>
  </si>
  <si>
    <t>Twenty-year issues, total</t>
  </si>
  <si>
    <t>Long-term government securities, total</t>
  </si>
  <si>
    <t>Government securities sold at auctions in BGN, total</t>
  </si>
  <si>
    <t xml:space="preserve"> * Tap issue.
                                                                                                                                                                                                                                                                                                                                                                                                                                                                                                                                                                Note: Yield of treasury bonds is calculated in accordance with the methodology applied by the MF and the interest convention (ACT/ACT) adopted as of 01 January 2001, using the ISMA - International Yield.</t>
  </si>
  <si>
    <t>GOVERNMENT SECURITIES SOLD AT AUCTIONS,</t>
  </si>
  <si>
    <t>CIRCULATING AS OF 30 JUNE 2020</t>
  </si>
  <si>
    <t>TREASURY BONDS ISSUED IN EUR</t>
  </si>
  <si>
    <t>Nominal value (EUR)</t>
  </si>
  <si>
    <t>Price per EUR 100 nominal value (EUR)</t>
  </si>
  <si>
    <t xml:space="preserve">Average annual </t>
  </si>
  <si>
    <t>yield (%)</t>
  </si>
  <si>
    <t>Amount actually</t>
  </si>
  <si>
    <t>price of bids</t>
  </si>
  <si>
    <t>of amount</t>
  </si>
  <si>
    <t xml:space="preserve"> admitted</t>
  </si>
  <si>
    <t>transferred</t>
  </si>
  <si>
    <t>admitted to</t>
  </si>
  <si>
    <t xml:space="preserve">to the </t>
  </si>
  <si>
    <t>(EUR)</t>
  </si>
  <si>
    <t>the auction</t>
  </si>
  <si>
    <t xml:space="preserve">*BG 20 401 14212/12.02.2014  </t>
  </si>
  <si>
    <t>Seven-year issues, total</t>
  </si>
  <si>
    <t xml:space="preserve">*BG 20 402 10218/29.09.2010  </t>
  </si>
  <si>
    <t>Fifteen-year issues, total</t>
  </si>
  <si>
    <t>Government securities sold at auctions in EUR, total</t>
  </si>
  <si>
    <t>* Tap issue.
                                                                                                                                                                                                                                                                                                                                                                                                                                                                                                                                                         Note: Yield of treasury bonds is calculated in accordance with the methodology applied by the MF and the interest convention (ACT/ACT) adopted as of 01 January 2001, using the ISMA - International Yield.</t>
  </si>
  <si>
    <t>June 2020</t>
  </si>
  <si>
    <t>600 000 000.00</t>
  </si>
  <si>
    <t>1 000 000 000.00</t>
  </si>
  <si>
    <t>5 956 754 932.15</t>
  </si>
  <si>
    <t>22.10.2020</t>
  </si>
  <si>
    <t>21.12.2020</t>
  </si>
  <si>
    <t>Circulating as of 30 June 2020</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</si>
  <si>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30 June 2020.
</t>
    </r>
  </si>
  <si>
    <t>DSK BANK AD</t>
  </si>
  <si>
    <t>*** As of 30 April 2020 Exspressbank AD is transformed by merger into DSK Bank AD</t>
  </si>
  <si>
    <t>(Second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</si>
</sst>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л_в_._-;\-* #,##0.00\ _л_в_._-;_-* &quot;-&quot;??\ _л_в_._-;_-@_-"/>
    <numFmt numFmtId="164" formatCode="_-* #,##0.00\ _л_в_-;\-* #,##0.00\ _л_в_-;_-* &quot;-&quot;??\ _л_в_-;_-@_-"/>
    <numFmt numFmtId="165" formatCode="0.000"/>
    <numFmt numFmtId="166" formatCode="#,##0.0000"/>
    <numFmt numFmtId="167" formatCode="#,##0.00_);\(#,##0.00\)"/>
    <numFmt numFmtId="168" formatCode="#,##0.00_ ;\-#,##0.00\ "/>
  </numFmts>
  <fonts count="37">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11"/>
      <color theme="1"/>
      <name val="Calibri"/>
      <family val="2"/>
      <charset val="204"/>
      <scheme val="minor"/>
    </font>
    <font>
      <b/>
      <sz val="7"/>
      <color indexed="10"/>
      <name val="Arial"/>
      <family val="2"/>
      <charset val="204"/>
    </font>
    <font>
      <b/>
      <sz val="7"/>
      <name val="Arial"/>
      <family val="2"/>
      <charset val="204"/>
    </font>
    <font>
      <b/>
      <sz val="10"/>
      <color indexed="8"/>
      <name val="Arial"/>
      <family val="2"/>
      <charset val="204"/>
    </font>
    <font>
      <b/>
      <sz val="8"/>
      <color indexed="8"/>
      <name val="Arial"/>
      <family val="2"/>
      <charset val="204"/>
    </font>
    <font>
      <sz val="11"/>
      <color indexed="8"/>
      <name val="Arial"/>
      <family val="2"/>
      <charset val="204"/>
    </font>
    <font>
      <b/>
      <vertAlign val="superscript"/>
      <sz val="9"/>
      <name val="Arial"/>
      <family val="2"/>
      <charset val="204"/>
    </font>
    <font>
      <b/>
      <sz val="8.8000000000000007"/>
      <color indexed="8"/>
      <name val="Arial"/>
      <family val="2"/>
      <charset val="204"/>
    </font>
    <font>
      <b/>
      <sz val="7"/>
      <color indexed="8"/>
      <name val="Arial"/>
      <family val="2"/>
      <charset val="204"/>
    </font>
    <font>
      <b/>
      <sz val="8.8000000000000007"/>
      <name val="Arial"/>
      <family val="2"/>
      <charset val="204"/>
    </font>
    <font>
      <sz val="11"/>
      <color theme="1"/>
      <name val="Arial"/>
      <family val="2"/>
      <charset val="204"/>
    </font>
    <font>
      <sz val="10"/>
      <color theme="1"/>
      <name val="Arial"/>
      <family val="2"/>
      <charset val="204"/>
    </font>
  </fonts>
  <fills count="1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545">
    <xf numFmtId="0" fontId="0" fillId="0" borderId="0" xfId="0"/>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3" fontId="10" fillId="2" borderId="0" xfId="0" applyNumberFormat="1" applyFont="1" applyFill="1"/>
    <xf numFmtId="3" fontId="0" fillId="2" borderId="0" xfId="0" applyNumberFormat="1" applyFill="1"/>
    <xf numFmtId="0" fontId="9" fillId="0" borderId="0" xfId="0" applyFont="1" applyFill="1" applyBorder="1" applyAlignment="1">
      <alignment horizontal="right" vertical="center"/>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4" fillId="2" borderId="12"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0" fontId="4" fillId="2" borderId="2" xfId="0" applyFont="1" applyFill="1" applyBorder="1"/>
    <xf numFmtId="0" fontId="5" fillId="8"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6" fillId="6" borderId="12" xfId="0" applyFont="1" applyFill="1" applyBorder="1"/>
    <xf numFmtId="0" fontId="6" fillId="6" borderId="13" xfId="0" applyFont="1" applyFill="1" applyBorder="1"/>
    <xf numFmtId="0" fontId="6" fillId="6" borderId="1" xfId="0" applyFont="1" applyFill="1" applyBorder="1" applyAlignment="1" applyProtection="1">
      <alignment horizontal="left"/>
    </xf>
    <xf numFmtId="0" fontId="6" fillId="6" borderId="4" xfId="0" applyFont="1" applyFill="1" applyBorder="1" applyAlignment="1" applyProtection="1">
      <alignment horizontal="left"/>
    </xf>
    <xf numFmtId="0" fontId="5" fillId="6" borderId="5" xfId="0" applyFont="1" applyFill="1" applyBorder="1"/>
    <xf numFmtId="0" fontId="5" fillId="6" borderId="6" xfId="0" applyFont="1" applyFill="1" applyBorder="1"/>
    <xf numFmtId="0" fontId="6" fillId="6" borderId="2" xfId="0" applyFont="1" applyFill="1" applyBorder="1" applyAlignment="1" applyProtection="1">
      <alignment horizontal="left"/>
    </xf>
    <xf numFmtId="0" fontId="6" fillId="6" borderId="7" xfId="0" applyFont="1" applyFill="1" applyBorder="1" applyAlignment="1">
      <alignment horizontal="right"/>
    </xf>
    <xf numFmtId="0" fontId="5" fillId="6" borderId="0" xfId="0" applyFont="1" applyFill="1" applyBorder="1" applyAlignment="1">
      <alignment horizontal="right"/>
    </xf>
    <xf numFmtId="0" fontId="6" fillId="6" borderId="8" xfId="0" applyFont="1" applyFill="1" applyBorder="1" applyAlignment="1">
      <alignment horizontal="right"/>
    </xf>
    <xf numFmtId="0" fontId="6" fillId="6" borderId="3" xfId="0" applyFont="1" applyFill="1" applyBorder="1" applyAlignment="1" applyProtection="1">
      <alignment horizontal="left"/>
    </xf>
    <xf numFmtId="0" fontId="6" fillId="6" borderId="9" xfId="0" applyFont="1" applyFill="1" applyBorder="1" applyAlignment="1">
      <alignment horizontal="right"/>
    </xf>
    <xf numFmtId="0" fontId="5" fillId="6" borderId="10" xfId="0" applyFont="1" applyFill="1" applyBorder="1" applyAlignment="1">
      <alignment horizontal="right"/>
    </xf>
    <xf numFmtId="0" fontId="6" fillId="6" borderId="11" xfId="0" applyFont="1" applyFill="1" applyBorder="1" applyAlignment="1">
      <alignment horizontal="left"/>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10" xfId="0" applyFont="1" applyFill="1" applyBorder="1" applyAlignment="1">
      <alignment horizontal="center" wrapText="1"/>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7" borderId="0" xfId="7" applyFont="1" applyFill="1" applyBorder="1" applyAlignment="1">
      <alignment horizontal="center"/>
    </xf>
    <xf numFmtId="0" fontId="6" fillId="2" borderId="4" xfId="0" applyFont="1" applyFill="1" applyBorder="1" applyAlignment="1" applyProtection="1">
      <alignment horizontal="left"/>
    </xf>
    <xf numFmtId="0" fontId="5" fillId="2" borderId="5" xfId="0" applyFont="1" applyFill="1" applyBorder="1"/>
    <xf numFmtId="0" fontId="5" fillId="2" borderId="6" xfId="0" applyFont="1" applyFill="1" applyBorder="1"/>
    <xf numFmtId="2" fontId="5" fillId="2" borderId="4" xfId="0" applyNumberFormat="1" applyFont="1" applyFill="1" applyBorder="1" applyAlignment="1" applyProtection="1">
      <alignment horizontal="right"/>
    </xf>
    <xf numFmtId="2" fontId="5" fillId="2" borderId="5" xfId="0" applyNumberFormat="1" applyFont="1" applyFill="1" applyBorder="1" applyAlignment="1">
      <alignment horizontal="center"/>
    </xf>
    <xf numFmtId="2" fontId="5" fillId="2" borderId="6" xfId="0" applyNumberFormat="1" applyFont="1" applyFill="1" applyBorder="1" applyAlignment="1">
      <alignment horizontal="center"/>
    </xf>
    <xf numFmtId="2" fontId="5" fillId="2" borderId="7" xfId="0" applyNumberFormat="1" applyFont="1" applyFill="1" applyBorder="1" applyAlignment="1" applyProtection="1">
      <alignment horizontal="right"/>
    </xf>
    <xf numFmtId="2" fontId="5" fillId="2" borderId="0" xfId="0" applyNumberFormat="1" applyFont="1" applyFill="1" applyBorder="1" applyAlignment="1">
      <alignment horizontal="center"/>
    </xf>
    <xf numFmtId="2" fontId="5" fillId="2" borderId="8" xfId="0" applyNumberFormat="1" applyFont="1" applyFill="1" applyBorder="1" applyAlignment="1">
      <alignment horizontal="center"/>
    </xf>
    <xf numFmtId="2" fontId="5" fillId="2" borderId="9" xfId="0" applyNumberFormat="1" applyFont="1" applyFill="1" applyBorder="1" applyAlignment="1" applyProtection="1">
      <alignment horizontal="right"/>
    </xf>
    <xf numFmtId="2" fontId="5" fillId="2" borderId="10" xfId="0" applyNumberFormat="1" applyFont="1" applyFill="1" applyBorder="1" applyAlignment="1">
      <alignment horizontal="center"/>
    </xf>
    <xf numFmtId="2" fontId="5" fillId="2" borderId="11" xfId="0" applyNumberFormat="1"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49" fontId="5" fillId="2" borderId="7" xfId="0" applyNumberFormat="1" applyFont="1" applyFill="1" applyBorder="1" applyAlignment="1">
      <alignment horizont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3" fillId="2" borderId="0" xfId="0" applyFont="1" applyFill="1" applyAlignment="1">
      <alignment horizontal="center"/>
    </xf>
    <xf numFmtId="3" fontId="5" fillId="2" borderId="7" xfId="0" applyNumberFormat="1" applyFont="1" applyFill="1" applyBorder="1" applyAlignment="1" applyProtection="1">
      <alignment horizontal="center"/>
    </xf>
    <xf numFmtId="3" fontId="5" fillId="2" borderId="0" xfId="0" applyNumberFormat="1" applyFont="1" applyFill="1" applyBorder="1" applyAlignment="1">
      <alignment horizontal="center"/>
    </xf>
    <xf numFmtId="3" fontId="5" fillId="2" borderId="8" xfId="0" applyNumberFormat="1" applyFont="1" applyFill="1" applyBorder="1" applyAlignment="1">
      <alignment horizontal="center"/>
    </xf>
    <xf numFmtId="2" fontId="5" fillId="2" borderId="8" xfId="0" applyNumberFormat="1" applyFont="1" applyFill="1" applyBorder="1" applyAlignment="1">
      <alignment horizontal="left"/>
    </xf>
    <xf numFmtId="2" fontId="5" fillId="2" borderId="11" xfId="0" applyNumberFormat="1" applyFont="1" applyFill="1" applyBorder="1" applyAlignment="1">
      <alignment horizontal="left"/>
    </xf>
    <xf numFmtId="0" fontId="25" fillId="5" borderId="0" xfId="0" applyFont="1" applyFill="1"/>
    <xf numFmtId="0" fontId="3" fillId="2" borderId="0" xfId="0" applyFont="1" applyFill="1" applyAlignment="1" applyProtection="1">
      <alignment horizontal="center" wrapText="1"/>
    </xf>
    <xf numFmtId="0" fontId="26" fillId="2" borderId="0" xfId="0" applyFont="1" applyFill="1" applyAlignment="1" applyProtection="1">
      <alignment horizontal="centerContinuous"/>
    </xf>
    <xf numFmtId="0" fontId="27" fillId="2" borderId="0" xfId="0" applyFont="1" applyFill="1" applyAlignment="1" applyProtection="1">
      <alignment horizontal="centerContinuous"/>
    </xf>
    <xf numFmtId="0" fontId="28" fillId="2" borderId="0" xfId="0" applyFont="1" applyFill="1" applyAlignment="1" applyProtection="1">
      <alignment horizontal="left"/>
    </xf>
    <xf numFmtId="0" fontId="28" fillId="2" borderId="0" xfId="0" applyFont="1" applyFill="1" applyAlignment="1">
      <alignment horizontal="center"/>
    </xf>
    <xf numFmtId="167" fontId="3" fillId="2" borderId="0" xfId="0" applyNumberFormat="1" applyFont="1" applyFill="1" applyAlignment="1">
      <alignment horizontal="right"/>
    </xf>
    <xf numFmtId="167" fontId="3" fillId="2" borderId="0" xfId="0" applyNumberFormat="1" applyFont="1" applyFill="1"/>
    <xf numFmtId="167" fontId="28" fillId="2" borderId="0" xfId="0" applyNumberFormat="1" applyFont="1" applyFill="1" applyProtection="1"/>
    <xf numFmtId="4" fontId="28" fillId="2" borderId="10" xfId="0" applyNumberFormat="1" applyFont="1" applyFill="1" applyBorder="1" applyProtection="1"/>
    <xf numFmtId="0" fontId="3" fillId="2" borderId="0" xfId="0" applyFont="1" applyFill="1"/>
    <xf numFmtId="0" fontId="28" fillId="2" borderId="0" xfId="0" applyFont="1" applyFill="1" applyAlignment="1">
      <alignment horizontal="right"/>
    </xf>
    <xf numFmtId="0" fontId="7" fillId="9" borderId="1" xfId="0" applyFont="1" applyFill="1" applyBorder="1" applyAlignment="1" applyProtection="1">
      <alignment horizontal="center"/>
    </xf>
    <xf numFmtId="0" fontId="7" fillId="9" borderId="5" xfId="0" applyFont="1" applyFill="1" applyBorder="1" applyAlignment="1" applyProtection="1">
      <alignment horizontal="center" wrapText="1"/>
    </xf>
    <xf numFmtId="0" fontId="7" fillId="9" borderId="5" xfId="0" applyFont="1" applyFill="1" applyBorder="1" applyAlignment="1" applyProtection="1">
      <alignment horizontal="center"/>
    </xf>
    <xf numFmtId="0" fontId="7" fillId="9" borderId="4" xfId="0" applyFont="1" applyFill="1" applyBorder="1" applyAlignment="1" applyProtection="1">
      <alignment horizontal="centerContinuous"/>
    </xf>
    <xf numFmtId="0" fontId="7" fillId="9" borderId="5" xfId="0" applyFont="1" applyFill="1" applyBorder="1" applyAlignment="1" applyProtection="1">
      <alignment horizontal="centerContinuous"/>
    </xf>
    <xf numFmtId="0" fontId="7" fillId="9" borderId="14" xfId="0" applyFont="1" applyFill="1" applyBorder="1" applyAlignment="1" applyProtection="1">
      <alignment horizontal="centerContinuous"/>
    </xf>
    <xf numFmtId="167" fontId="7" fillId="9" borderId="1" xfId="0" applyNumberFormat="1" applyFont="1" applyFill="1" applyBorder="1" applyAlignment="1" applyProtection="1">
      <alignment horizontal="center"/>
    </xf>
    <xf numFmtId="4" fontId="7" fillId="9" borderId="1" xfId="0" applyNumberFormat="1" applyFont="1" applyFill="1" applyBorder="1" applyAlignment="1" applyProtection="1">
      <alignment horizontal="center"/>
    </xf>
    <xf numFmtId="0" fontId="29" fillId="9" borderId="14" xfId="0" applyFont="1" applyFill="1" applyBorder="1" applyAlignment="1" applyProtection="1">
      <alignment horizontal="centerContinuous"/>
    </xf>
    <xf numFmtId="0" fontId="7" fillId="9" borderId="15" xfId="0" applyFont="1" applyFill="1" applyBorder="1" applyAlignment="1" applyProtection="1">
      <alignment horizontal="centerContinuous"/>
    </xf>
    <xf numFmtId="0" fontId="7" fillId="9" borderId="1" xfId="0" applyFont="1" applyFill="1" applyBorder="1" applyAlignment="1" applyProtection="1">
      <alignment horizontal="center" vertical="center"/>
    </xf>
    <xf numFmtId="0" fontId="7" fillId="9" borderId="2" xfId="0" applyFont="1" applyFill="1" applyBorder="1" applyAlignment="1" applyProtection="1">
      <alignment horizontal="center"/>
    </xf>
    <xf numFmtId="0" fontId="6" fillId="9" borderId="0" xfId="0" applyFont="1" applyFill="1"/>
    <xf numFmtId="0" fontId="7" fillId="9" borderId="2" xfId="0" applyFont="1" applyFill="1" applyBorder="1" applyAlignment="1">
      <alignment horizontal="center"/>
    </xf>
    <xf numFmtId="0" fontId="7" fillId="9" borderId="0" xfId="0" applyFont="1" applyFill="1" applyBorder="1" applyAlignment="1">
      <alignment horizontal="center"/>
    </xf>
    <xf numFmtId="0" fontId="7" fillId="9" borderId="4" xfId="0" applyFont="1" applyFill="1" applyBorder="1" applyAlignment="1">
      <alignment horizontal="center"/>
    </xf>
    <xf numFmtId="0" fontId="7" fillId="9" borderId="1" xfId="0" applyFont="1" applyFill="1" applyBorder="1" applyAlignment="1" applyProtection="1">
      <alignment horizontal="center" wrapText="1"/>
    </xf>
    <xf numFmtId="0" fontId="7" fillId="9" borderId="6" xfId="0" applyFont="1" applyFill="1" applyBorder="1" applyAlignment="1" applyProtection="1">
      <alignment horizontal="center"/>
    </xf>
    <xf numFmtId="167" fontId="7" fillId="9" borderId="2" xfId="0" applyNumberFormat="1" applyFont="1" applyFill="1" applyBorder="1" applyAlignment="1" applyProtection="1">
      <alignment horizontal="center"/>
    </xf>
    <xf numFmtId="4" fontId="7" fillId="9" borderId="2" xfId="0" applyNumberFormat="1" applyFont="1" applyFill="1" applyBorder="1" applyAlignment="1">
      <alignment horizontal="center"/>
    </xf>
    <xf numFmtId="0" fontId="7" fillId="9" borderId="0" xfId="0" applyFont="1" applyFill="1" applyBorder="1" applyAlignment="1" applyProtection="1">
      <alignment horizontal="center" wrapText="1"/>
    </xf>
    <xf numFmtId="0" fontId="7" fillId="9" borderId="2" xfId="0" applyFont="1" applyFill="1" applyBorder="1" applyAlignment="1" applyProtection="1">
      <alignment horizontal="center" wrapText="1"/>
    </xf>
    <xf numFmtId="0" fontId="6" fillId="9" borderId="2" xfId="0" applyFont="1" applyFill="1" applyBorder="1" applyAlignment="1">
      <alignment horizontal="center" vertical="center"/>
    </xf>
    <xf numFmtId="0" fontId="7" fillId="9" borderId="8" xfId="0" applyFont="1" applyFill="1" applyBorder="1" applyAlignment="1" applyProtection="1">
      <alignment horizontal="center"/>
    </xf>
    <xf numFmtId="0" fontId="7" fillId="9" borderId="0" xfId="0" applyFont="1" applyFill="1" applyBorder="1" applyAlignment="1" applyProtection="1">
      <alignment horizontal="center"/>
    </xf>
    <xf numFmtId="0" fontId="7" fillId="9" borderId="0" xfId="0" applyFont="1" applyFill="1" applyBorder="1" applyAlignment="1">
      <alignment horizontal="center" vertical="center"/>
    </xf>
    <xf numFmtId="0" fontId="7" fillId="9" borderId="2" xfId="0" applyFont="1" applyFill="1" applyBorder="1" applyAlignment="1" applyProtection="1">
      <alignment horizontal="center" vertical="center"/>
    </xf>
    <xf numFmtId="0" fontId="6" fillId="9" borderId="7" xfId="0" applyFont="1" applyFill="1" applyBorder="1" applyAlignment="1">
      <alignment horizontal="center"/>
    </xf>
    <xf numFmtId="4" fontId="7" fillId="9" borderId="2" xfId="0" applyNumberFormat="1" applyFont="1" applyFill="1" applyBorder="1" applyAlignment="1" applyProtection="1">
      <alignment horizontal="center"/>
    </xf>
    <xf numFmtId="0" fontId="29" fillId="9" borderId="2" xfId="0" applyFont="1" applyFill="1" applyBorder="1" applyAlignment="1" applyProtection="1">
      <alignment horizontal="center" wrapText="1"/>
    </xf>
    <xf numFmtId="0" fontId="6" fillId="9" borderId="8" xfId="0" applyFont="1" applyFill="1" applyBorder="1" applyAlignment="1">
      <alignment horizontal="center" wrapText="1"/>
    </xf>
    <xf numFmtId="0" fontId="7" fillId="9" borderId="2" xfId="0" applyFont="1" applyFill="1" applyBorder="1" applyAlignment="1" applyProtection="1">
      <alignment horizontal="center" vertical="top"/>
    </xf>
    <xf numFmtId="0" fontId="6" fillId="9" borderId="0" xfId="0" applyFont="1" applyFill="1" applyBorder="1" applyAlignment="1">
      <alignment horizontal="center"/>
    </xf>
    <xf numFmtId="0" fontId="29" fillId="9" borderId="2" xfId="0" applyFont="1" applyFill="1" applyBorder="1" applyAlignment="1" applyProtection="1">
      <alignment horizontal="center"/>
    </xf>
    <xf numFmtId="167" fontId="7" fillId="9" borderId="3" xfId="0" applyNumberFormat="1" applyFont="1" applyFill="1" applyBorder="1" applyAlignment="1" applyProtection="1">
      <alignment horizontal="center"/>
    </xf>
    <xf numFmtId="4" fontId="7" fillId="9" borderId="3" xfId="0" applyNumberFormat="1" applyFont="1" applyFill="1" applyBorder="1" applyAlignment="1" applyProtection="1">
      <alignment horizontal="center"/>
    </xf>
    <xf numFmtId="0" fontId="7" fillId="9" borderId="3" xfId="0" applyFont="1" applyFill="1" applyBorder="1" applyAlignment="1" applyProtection="1">
      <alignment horizontal="center"/>
    </xf>
    <xf numFmtId="0" fontId="7" fillId="10" borderId="1" xfId="0" applyFont="1" applyFill="1" applyBorder="1" applyAlignment="1" applyProtection="1"/>
    <xf numFmtId="14" fontId="7" fillId="10" borderId="5" xfId="0" applyNumberFormat="1" applyFont="1" applyFill="1" applyBorder="1" applyAlignment="1" applyProtection="1">
      <alignment horizontal="center"/>
    </xf>
    <xf numFmtId="14" fontId="7" fillId="10" borderId="1" xfId="0" applyNumberFormat="1" applyFont="1" applyFill="1" applyBorder="1" applyAlignment="1" applyProtection="1">
      <alignment horizontal="center"/>
    </xf>
    <xf numFmtId="3" fontId="7" fillId="10" borderId="4" xfId="0" applyNumberFormat="1" applyFont="1" applyFill="1" applyBorder="1" applyAlignment="1" applyProtection="1">
      <alignment horizontal="center"/>
    </xf>
    <xf numFmtId="167" fontId="7" fillId="10" borderId="1" xfId="0" applyNumberFormat="1" applyFont="1" applyFill="1" applyBorder="1" applyProtection="1"/>
    <xf numFmtId="167" fontId="7" fillId="10" borderId="6" xfId="0" applyNumberFormat="1" applyFont="1" applyFill="1" applyBorder="1" applyProtection="1"/>
    <xf numFmtId="4" fontId="7" fillId="10" borderId="1" xfId="0" applyNumberFormat="1" applyFont="1" applyFill="1" applyBorder="1" applyProtection="1"/>
    <xf numFmtId="167" fontId="7" fillId="10" borderId="1" xfId="0" applyNumberFormat="1" applyFont="1" applyFill="1" applyBorder="1" applyAlignment="1" applyProtection="1">
      <alignment horizontal="right"/>
    </xf>
    <xf numFmtId="167" fontId="7" fillId="10" borderId="5" xfId="0" applyNumberFormat="1" applyFont="1" applyFill="1" applyBorder="1" applyAlignment="1" applyProtection="1">
      <alignment horizontal="right"/>
    </xf>
    <xf numFmtId="10" fontId="7" fillId="10" borderId="1" xfId="0" applyNumberFormat="1" applyFont="1" applyFill="1" applyBorder="1" applyAlignment="1" applyProtection="1">
      <alignment horizontal="center"/>
    </xf>
    <xf numFmtId="10" fontId="7" fillId="10" borderId="6"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7" fontId="7" fillId="2" borderId="2" xfId="0" applyNumberFormat="1" applyFont="1" applyFill="1" applyBorder="1" applyProtection="1"/>
    <xf numFmtId="167" fontId="7" fillId="2" borderId="2" xfId="0" applyNumberFormat="1" applyFont="1" applyFill="1" applyBorder="1" applyAlignment="1" applyProtection="1">
      <alignment horizontal="right"/>
    </xf>
    <xf numFmtId="10" fontId="7" fillId="2" borderId="2"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7" fontId="7" fillId="2" borderId="8" xfId="0" applyNumberFormat="1" applyFont="1" applyFill="1" applyBorder="1" applyProtection="1"/>
    <xf numFmtId="4" fontId="7" fillId="2" borderId="2" xfId="0" applyNumberFormat="1" applyFont="1" applyFill="1" applyBorder="1" applyProtection="1"/>
    <xf numFmtId="167" fontId="7" fillId="2" borderId="0" xfId="0" applyNumberFormat="1" applyFont="1" applyFill="1" applyBorder="1" applyAlignment="1" applyProtection="1">
      <alignment horizontal="right"/>
    </xf>
    <xf numFmtId="10" fontId="7" fillId="2" borderId="8"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0" borderId="10" xfId="0" applyNumberFormat="1" applyFont="1" applyFill="1" applyBorder="1" applyAlignment="1" applyProtection="1">
      <alignment horizontal="center"/>
    </xf>
    <xf numFmtId="167" fontId="7" fillId="0" borderId="2" xfId="0" applyNumberFormat="1" applyFont="1" applyFill="1" applyBorder="1" applyProtection="1"/>
    <xf numFmtId="167" fontId="7" fillId="0" borderId="3" xfId="0" applyNumberFormat="1" applyFont="1" applyFill="1" applyBorder="1" applyAlignment="1" applyProtection="1">
      <alignment horizontal="right"/>
    </xf>
    <xf numFmtId="167" fontId="7" fillId="0" borderId="3" xfId="0" applyNumberFormat="1" applyFont="1" applyFill="1" applyBorder="1" applyProtection="1"/>
    <xf numFmtId="4" fontId="7" fillId="0" borderId="3" xfId="0" applyNumberFormat="1" applyFont="1" applyFill="1" applyBorder="1" applyAlignment="1" applyProtection="1">
      <alignment horizontal="right"/>
    </xf>
    <xf numFmtId="10" fontId="7" fillId="0" borderId="2" xfId="0" applyNumberFormat="1" applyFont="1" applyFill="1" applyBorder="1" applyAlignment="1" applyProtection="1">
      <alignment horizontal="center"/>
    </xf>
    <xf numFmtId="10" fontId="7" fillId="0" borderId="3" xfId="0" applyNumberFormat="1" applyFont="1" applyFill="1" applyBorder="1" applyAlignment="1" applyProtection="1">
      <alignment horizontal="center"/>
    </xf>
    <xf numFmtId="0" fontId="6" fillId="11" borderId="13" xfId="0" applyFont="1" applyFill="1" applyBorder="1" applyAlignment="1" applyProtection="1">
      <alignment horizontal="left" wrapText="1"/>
    </xf>
    <xf numFmtId="0" fontId="6" fillId="11" borderId="14" xfId="0" applyFont="1" applyFill="1" applyBorder="1" applyAlignment="1">
      <alignment horizontal="center"/>
    </xf>
    <xf numFmtId="167" fontId="7" fillId="11" borderId="12" xfId="0" applyNumberFormat="1" applyFont="1" applyFill="1" applyBorder="1" applyAlignment="1" applyProtection="1">
      <alignment horizontal="right"/>
    </xf>
    <xf numFmtId="0" fontId="7" fillId="11" borderId="12" xfId="0" applyFont="1" applyFill="1" applyBorder="1" applyAlignment="1">
      <alignment horizontal="right"/>
    </xf>
    <xf numFmtId="0" fontId="7" fillId="11" borderId="12" xfId="0" applyFont="1" applyFill="1" applyBorder="1" applyAlignment="1">
      <alignment horizontal="center"/>
    </xf>
    <xf numFmtId="167" fontId="7" fillId="11" borderId="12" xfId="0" applyNumberFormat="1" applyFont="1" applyFill="1" applyBorder="1" applyProtection="1"/>
    <xf numFmtId="0" fontId="7" fillId="12" borderId="1" xfId="0" applyFont="1" applyFill="1" applyBorder="1" applyAlignment="1" applyProtection="1"/>
    <xf numFmtId="14" fontId="6" fillId="10" borderId="1" xfId="0" applyNumberFormat="1" applyFont="1" applyFill="1" applyBorder="1" applyAlignment="1" applyProtection="1">
      <alignment horizontal="center"/>
    </xf>
    <xf numFmtId="3" fontId="6" fillId="10" borderId="1" xfId="0" applyNumberFormat="1" applyFont="1" applyFill="1" applyBorder="1" applyAlignment="1" applyProtection="1">
      <alignment horizontal="center"/>
    </xf>
    <xf numFmtId="167" fontId="6" fillId="10" borderId="1" xfId="0" applyNumberFormat="1" applyFont="1" applyFill="1" applyBorder="1" applyProtection="1"/>
    <xf numFmtId="167" fontId="6" fillId="10" borderId="1" xfId="0" applyNumberFormat="1" applyFont="1" applyFill="1" applyBorder="1" applyAlignment="1" applyProtection="1">
      <alignment horizontal="right"/>
    </xf>
    <xf numFmtId="10" fontId="6" fillId="10" borderId="1" xfId="8" applyNumberFormat="1" applyFont="1" applyFill="1" applyBorder="1" applyAlignment="1" applyProtection="1">
      <alignment horizontal="center"/>
    </xf>
    <xf numFmtId="10" fontId="6" fillId="10"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7" fontId="7" fillId="0" borderId="2" xfId="0" applyNumberFormat="1" applyFont="1" applyFill="1" applyBorder="1" applyAlignment="1" applyProtection="1">
      <alignment horizontal="right"/>
    </xf>
    <xf numFmtId="10" fontId="7" fillId="0" borderId="2" xfId="8" applyNumberFormat="1" applyFont="1" applyFill="1" applyBorder="1" applyAlignment="1" applyProtection="1">
      <alignment horizontal="center"/>
    </xf>
    <xf numFmtId="167" fontId="7" fillId="0" borderId="2" xfId="0" applyNumberFormat="1" applyFont="1" applyFill="1" applyBorder="1" applyAlignment="1" applyProtection="1">
      <alignment horizontal="center"/>
    </xf>
    <xf numFmtId="0" fontId="7" fillId="11" borderId="13" xfId="0" applyFont="1" applyFill="1" applyBorder="1" applyAlignment="1" applyProtection="1">
      <alignment horizontal="left"/>
    </xf>
    <xf numFmtId="0" fontId="7" fillId="11" borderId="14" xfId="0" applyFont="1" applyFill="1" applyBorder="1" applyAlignment="1">
      <alignment horizontal="center"/>
    </xf>
    <xf numFmtId="0" fontId="7" fillId="11" borderId="15" xfId="0" applyFont="1" applyFill="1" applyBorder="1" applyAlignment="1">
      <alignment horizontal="center"/>
    </xf>
    <xf numFmtId="0" fontId="7" fillId="11" borderId="9" xfId="0" applyFont="1" applyFill="1" applyBorder="1" applyAlignment="1" applyProtection="1">
      <alignment horizontal="left"/>
    </xf>
    <xf numFmtId="0" fontId="7" fillId="11" borderId="10" xfId="0" applyFont="1" applyFill="1" applyBorder="1" applyAlignment="1">
      <alignment horizontal="center"/>
    </xf>
    <xf numFmtId="0" fontId="32" fillId="10" borderId="1" xfId="0" applyFont="1" applyFill="1" applyBorder="1" applyAlignment="1" applyProtection="1">
      <alignment horizontal="left"/>
    </xf>
    <xf numFmtId="14" fontId="32" fillId="10" borderId="5" xfId="0" applyNumberFormat="1" applyFont="1" applyFill="1" applyBorder="1" applyAlignment="1" applyProtection="1">
      <alignment horizontal="center"/>
    </xf>
    <xf numFmtId="14" fontId="32" fillId="10" borderId="1" xfId="0" applyNumberFormat="1" applyFont="1" applyFill="1" applyBorder="1" applyAlignment="1" applyProtection="1">
      <alignment horizontal="center"/>
    </xf>
    <xf numFmtId="3" fontId="32" fillId="10" borderId="5" xfId="0" applyNumberFormat="1" applyFont="1" applyFill="1" applyBorder="1" applyAlignment="1" applyProtection="1">
      <alignment horizontal="center"/>
    </xf>
    <xf numFmtId="167" fontId="32" fillId="10" borderId="1" xfId="0" applyNumberFormat="1" applyFont="1" applyFill="1" applyBorder="1" applyProtection="1"/>
    <xf numFmtId="167" fontId="32" fillId="10" borderId="5" xfId="0" applyNumberFormat="1" applyFont="1" applyFill="1" applyBorder="1" applyProtection="1"/>
    <xf numFmtId="4" fontId="32" fillId="10" borderId="5" xfId="0" applyNumberFormat="1" applyFont="1" applyFill="1" applyBorder="1" applyProtection="1"/>
    <xf numFmtId="167" fontId="32" fillId="10" borderId="1" xfId="0" applyNumberFormat="1" applyFont="1" applyFill="1" applyBorder="1" applyAlignment="1" applyProtection="1">
      <alignment horizontal="right"/>
    </xf>
    <xf numFmtId="167" fontId="32" fillId="10" borderId="5" xfId="0" applyNumberFormat="1" applyFont="1" applyFill="1" applyBorder="1" applyAlignment="1" applyProtection="1">
      <alignment horizontal="right"/>
    </xf>
    <xf numFmtId="10" fontId="32" fillId="10" borderId="1" xfId="8" applyNumberFormat="1" applyFont="1" applyFill="1" applyBorder="1" applyAlignment="1" applyProtection="1">
      <alignment horizontal="center"/>
    </xf>
    <xf numFmtId="10" fontId="32" fillId="10" borderId="5" xfId="0" applyNumberFormat="1" applyFont="1" applyFill="1" applyBorder="1" applyAlignment="1" applyProtection="1">
      <alignment horizontal="center"/>
    </xf>
    <xf numFmtId="10" fontId="32" fillId="10" borderId="1" xfId="0" applyNumberFormat="1" applyFont="1" applyFill="1" applyBorder="1" applyAlignment="1" applyProtection="1">
      <alignment horizontal="center"/>
    </xf>
    <xf numFmtId="0" fontId="6" fillId="0" borderId="2" xfId="0" applyFont="1" applyBorder="1" applyAlignment="1">
      <alignment horizontal="right"/>
    </xf>
    <xf numFmtId="14" fontId="32" fillId="0" borderId="0" xfId="0" applyNumberFormat="1" applyFont="1" applyFill="1" applyBorder="1" applyAlignment="1" applyProtection="1">
      <alignment horizontal="center"/>
    </xf>
    <xf numFmtId="14" fontId="32" fillId="0" borderId="2" xfId="0" applyNumberFormat="1" applyFont="1" applyFill="1" applyBorder="1" applyAlignment="1" applyProtection="1">
      <alignment horizontal="center"/>
    </xf>
    <xf numFmtId="3" fontId="32" fillId="0" borderId="0" xfId="0" applyNumberFormat="1" applyFont="1" applyFill="1" applyBorder="1" applyAlignment="1" applyProtection="1">
      <alignment horizontal="center"/>
    </xf>
    <xf numFmtId="167" fontId="32" fillId="0" borderId="2" xfId="0" applyNumberFormat="1" applyFont="1" applyFill="1" applyBorder="1" applyProtection="1"/>
    <xf numFmtId="167" fontId="32" fillId="0" borderId="0" xfId="0" applyNumberFormat="1" applyFont="1" applyFill="1" applyBorder="1" applyAlignment="1">
      <alignment horizontal="right"/>
    </xf>
    <xf numFmtId="167" fontId="32" fillId="0" borderId="0" xfId="0" applyNumberFormat="1" applyFont="1" applyFill="1" applyBorder="1" applyProtection="1"/>
    <xf numFmtId="167" fontId="32" fillId="0" borderId="0" xfId="0" applyNumberFormat="1" applyFont="1" applyFill="1" applyBorder="1" applyAlignment="1" applyProtection="1">
      <alignment horizontal="right"/>
    </xf>
    <xf numFmtId="167" fontId="32" fillId="0" borderId="2" xfId="0" applyNumberFormat="1" applyFont="1" applyFill="1" applyBorder="1" applyAlignment="1" applyProtection="1">
      <alignment horizontal="right"/>
    </xf>
    <xf numFmtId="10" fontId="32" fillId="0" borderId="2" xfId="8" applyNumberFormat="1" applyFont="1" applyFill="1" applyBorder="1" applyAlignment="1" applyProtection="1">
      <alignment horizontal="center"/>
    </xf>
    <xf numFmtId="10" fontId="32" fillId="0" borderId="0" xfId="0" applyNumberFormat="1" applyFont="1" applyFill="1" applyBorder="1" applyAlignment="1" applyProtection="1">
      <alignment horizontal="center"/>
    </xf>
    <xf numFmtId="10" fontId="32" fillId="0" borderId="2" xfId="0" applyNumberFormat="1" applyFont="1" applyFill="1" applyBorder="1" applyAlignment="1" applyProtection="1">
      <alignment horizontal="center"/>
    </xf>
    <xf numFmtId="0" fontId="6" fillId="11" borderId="13" xfId="0" applyFont="1" applyFill="1" applyBorder="1" applyAlignment="1" applyProtection="1">
      <alignment horizontal="left"/>
    </xf>
    <xf numFmtId="0" fontId="33" fillId="2" borderId="0" xfId="0" applyFont="1" applyFill="1" applyBorder="1" applyAlignment="1" applyProtection="1">
      <alignment horizontal="left"/>
    </xf>
    <xf numFmtId="0" fontId="33" fillId="2" borderId="0" xfId="0" applyFont="1" applyFill="1" applyBorder="1" applyAlignment="1">
      <alignment horizontal="center"/>
    </xf>
    <xf numFmtId="167" fontId="33" fillId="2" borderId="0" xfId="0" applyNumberFormat="1" applyFont="1" applyFill="1" applyBorder="1" applyAlignment="1" applyProtection="1">
      <alignment horizontal="right"/>
    </xf>
    <xf numFmtId="0" fontId="33" fillId="2" borderId="0" xfId="0" applyFont="1" applyFill="1" applyBorder="1" applyAlignment="1">
      <alignment horizontal="right"/>
    </xf>
    <xf numFmtId="10" fontId="33" fillId="2" borderId="0" xfId="0" applyNumberFormat="1" applyFont="1" applyFill="1" applyBorder="1" applyAlignment="1">
      <alignment horizontal="center"/>
    </xf>
    <xf numFmtId="167" fontId="33" fillId="2" borderId="0" xfId="0" applyNumberFormat="1" applyFont="1" applyFill="1" applyBorder="1" applyProtection="1"/>
    <xf numFmtId="0" fontId="6" fillId="10" borderId="1" xfId="0" applyFont="1" applyFill="1" applyBorder="1" applyAlignment="1"/>
    <xf numFmtId="3" fontId="7" fillId="10" borderId="1" xfId="0" applyNumberFormat="1" applyFont="1" applyFill="1" applyBorder="1" applyAlignment="1" applyProtection="1">
      <alignment horizontal="center"/>
    </xf>
    <xf numFmtId="10" fontId="7" fillId="10" borderId="1" xfId="8" applyNumberFormat="1" applyFont="1" applyFill="1" applyBorder="1" applyAlignment="1" applyProtection="1">
      <alignment horizontal="center"/>
    </xf>
    <xf numFmtId="167" fontId="7" fillId="2" borderId="2" xfId="0" applyNumberFormat="1" applyFont="1" applyFill="1" applyBorder="1" applyAlignment="1">
      <alignment horizontal="right"/>
    </xf>
    <xf numFmtId="10" fontId="7" fillId="2" borderId="2" xfId="8" applyNumberFormat="1" applyFont="1" applyFill="1" applyBorder="1" applyAlignment="1" applyProtection="1">
      <alignment horizontal="center"/>
    </xf>
    <xf numFmtId="167" fontId="7" fillId="2" borderId="2"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7" fontId="7" fillId="2" borderId="3" xfId="0" applyNumberFormat="1" applyFont="1" applyFill="1" applyBorder="1" applyProtection="1"/>
    <xf numFmtId="167" fontId="7" fillId="2" borderId="3" xfId="0" applyNumberFormat="1" applyFont="1" applyFill="1" applyBorder="1" applyAlignment="1">
      <alignment horizontal="right"/>
    </xf>
    <xf numFmtId="167" fontId="7" fillId="2" borderId="3" xfId="0" applyNumberFormat="1" applyFont="1" applyFill="1" applyBorder="1" applyAlignment="1" applyProtection="1">
      <alignment horizontal="right"/>
    </xf>
    <xf numFmtId="10" fontId="7" fillId="2" borderId="3" xfId="0" applyNumberFormat="1" applyFont="1" applyFill="1" applyBorder="1" applyAlignment="1" applyProtection="1">
      <alignment horizontal="center"/>
    </xf>
    <xf numFmtId="0" fontId="7" fillId="11" borderId="14" xfId="0" applyFont="1" applyFill="1" applyBorder="1" applyAlignment="1">
      <alignment horizontal="right"/>
    </xf>
    <xf numFmtId="0" fontId="7" fillId="11" borderId="13" xfId="0" applyFont="1" applyFill="1" applyBorder="1" applyAlignment="1">
      <alignment horizontal="right"/>
    </xf>
    <xf numFmtId="0" fontId="6" fillId="10" borderId="1" xfId="0" applyFont="1" applyFill="1" applyBorder="1" applyAlignment="1">
      <alignment horizontal="center"/>
    </xf>
    <xf numFmtId="0" fontId="6" fillId="10" borderId="1" xfId="0" applyFont="1" applyFill="1" applyBorder="1"/>
    <xf numFmtId="167" fontId="6" fillId="10" borderId="1" xfId="0" applyNumberFormat="1" applyFont="1" applyFill="1" applyBorder="1" applyAlignment="1">
      <alignment horizontal="right"/>
    </xf>
    <xf numFmtId="0" fontId="6" fillId="10" borderId="1" xfId="0" applyFont="1" applyFill="1" applyBorder="1" applyAlignment="1">
      <alignment horizontal="left"/>
    </xf>
    <xf numFmtId="14" fontId="7" fillId="2" borderId="7" xfId="0" applyNumberFormat="1" applyFont="1" applyFill="1" applyBorder="1" applyAlignment="1" applyProtection="1">
      <alignment horizontal="center"/>
    </xf>
    <xf numFmtId="3" fontId="7" fillId="2" borderId="0" xfId="0" applyNumberFormat="1" applyFont="1" applyFill="1" applyBorder="1" applyAlignment="1" applyProtection="1">
      <alignment horizontal="center"/>
    </xf>
    <xf numFmtId="167" fontId="7" fillId="2" borderId="0" xfId="0" applyNumberFormat="1" applyFont="1" applyFill="1" applyBorder="1" applyAlignment="1">
      <alignment horizontal="right"/>
    </xf>
    <xf numFmtId="167" fontId="7" fillId="2" borderId="0" xfId="0" applyNumberFormat="1" applyFont="1" applyFill="1" applyBorder="1" applyProtection="1"/>
    <xf numFmtId="10" fontId="7" fillId="2" borderId="0" xfId="8"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167" fontId="7" fillId="2" borderId="8" xfId="0" applyNumberFormat="1" applyFont="1" applyFill="1" applyBorder="1" applyAlignment="1" applyProtection="1">
      <alignment horizontal="center"/>
    </xf>
    <xf numFmtId="167" fontId="7" fillId="2" borderId="0" xfId="0" applyNumberFormat="1" applyFont="1" applyFill="1" applyBorder="1" applyAlignment="1" applyProtection="1">
      <alignment horizontal="center"/>
    </xf>
    <xf numFmtId="167" fontId="7" fillId="2" borderId="2" xfId="0" applyNumberFormat="1" applyFont="1" applyFill="1" applyBorder="1" applyAlignment="1" applyProtection="1"/>
    <xf numFmtId="167" fontId="7" fillId="2" borderId="8" xfId="0" applyNumberFormat="1" applyFont="1" applyFill="1" applyBorder="1" applyAlignment="1" applyProtection="1"/>
    <xf numFmtId="167" fontId="7" fillId="2" borderId="0" xfId="0" applyNumberFormat="1" applyFont="1" applyFill="1" applyBorder="1" applyAlignment="1" applyProtection="1"/>
    <xf numFmtId="0" fontId="34" fillId="2" borderId="2" xfId="0" applyFont="1" applyFill="1" applyBorder="1" applyAlignment="1">
      <alignment horizontal="right"/>
    </xf>
    <xf numFmtId="0" fontId="3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7" fontId="7" fillId="2" borderId="10" xfId="0" applyNumberFormat="1" applyFont="1" applyFill="1" applyBorder="1" applyAlignment="1">
      <alignment horizontal="right"/>
    </xf>
    <xf numFmtId="167" fontId="7" fillId="2" borderId="3" xfId="0" applyNumberFormat="1" applyFont="1" applyFill="1" applyBorder="1" applyAlignment="1" applyProtection="1"/>
    <xf numFmtId="167" fontId="7" fillId="2" borderId="11" xfId="0" applyNumberFormat="1" applyFont="1" applyFill="1" applyBorder="1" applyAlignment="1" applyProtection="1"/>
    <xf numFmtId="167" fontId="7" fillId="2" borderId="10" xfId="0" applyNumberFormat="1" applyFont="1" applyFill="1" applyBorder="1" applyAlignment="1" applyProtection="1"/>
    <xf numFmtId="167" fontId="7" fillId="2" borderId="10" xfId="0" applyNumberFormat="1" applyFont="1" applyFill="1" applyBorder="1" applyAlignment="1" applyProtection="1">
      <alignment horizontal="right"/>
    </xf>
    <xf numFmtId="10" fontId="7" fillId="2" borderId="3" xfId="8" applyNumberFormat="1" applyFont="1" applyFill="1" applyBorder="1" applyAlignment="1" applyProtection="1">
      <alignment horizontal="center"/>
    </xf>
    <xf numFmtId="10" fontId="7" fillId="2" borderId="10" xfId="0" applyNumberFormat="1" applyFont="1" applyFill="1" applyBorder="1" applyAlignment="1" applyProtection="1">
      <alignment horizontal="center"/>
    </xf>
    <xf numFmtId="0" fontId="7" fillId="10" borderId="7" xfId="0" applyFont="1" applyFill="1" applyBorder="1" applyAlignment="1" applyProtection="1"/>
    <xf numFmtId="0" fontId="6" fillId="10" borderId="7" xfId="0" applyFont="1" applyFill="1" applyBorder="1" applyAlignment="1">
      <alignment horizontal="center"/>
    </xf>
    <xf numFmtId="14" fontId="7" fillId="10" borderId="7" xfId="0" applyNumberFormat="1" applyFont="1" applyFill="1" applyBorder="1" applyAlignment="1" applyProtection="1">
      <alignment horizontal="center"/>
    </xf>
    <xf numFmtId="3" fontId="7" fillId="10" borderId="7" xfId="0" applyNumberFormat="1" applyFont="1" applyFill="1" applyBorder="1" applyAlignment="1" applyProtection="1">
      <alignment horizontal="center"/>
    </xf>
    <xf numFmtId="167" fontId="7" fillId="10" borderId="7" xfId="0" applyNumberFormat="1" applyFont="1" applyFill="1" applyBorder="1" applyProtection="1"/>
    <xf numFmtId="0" fontId="6" fillId="10" borderId="7" xfId="0" applyFont="1" applyFill="1" applyBorder="1"/>
    <xf numFmtId="167" fontId="6" fillId="10" borderId="7" xfId="0" applyNumberFormat="1" applyFont="1" applyFill="1" applyBorder="1" applyAlignment="1">
      <alignment horizontal="right"/>
    </xf>
    <xf numFmtId="167" fontId="6" fillId="10" borderId="7" xfId="0" applyNumberFormat="1" applyFont="1" applyFill="1" applyBorder="1" applyAlignment="1">
      <alignment horizontal="left"/>
    </xf>
    <xf numFmtId="10" fontId="7" fillId="10" borderId="7" xfId="8" applyNumberFormat="1" applyFont="1" applyFill="1" applyBorder="1" applyAlignment="1" applyProtection="1">
      <alignment horizontal="center"/>
    </xf>
    <xf numFmtId="0" fontId="6" fillId="10" borderId="2" xfId="0" applyFont="1" applyFill="1" applyBorder="1"/>
    <xf numFmtId="167" fontId="7" fillId="2" borderId="7" xfId="0" applyNumberFormat="1" applyFont="1" applyFill="1" applyBorder="1" applyAlignment="1" applyProtection="1">
      <alignment horizontal="right"/>
    </xf>
    <xf numFmtId="0" fontId="6" fillId="10" borderId="6" xfId="0" applyFont="1" applyFill="1" applyBorder="1" applyAlignment="1">
      <alignment horizontal="center"/>
    </xf>
    <xf numFmtId="14" fontId="7" fillId="10" borderId="4" xfId="0" applyNumberFormat="1" applyFont="1" applyFill="1" applyBorder="1" applyAlignment="1" applyProtection="1">
      <alignment horizontal="center"/>
    </xf>
    <xf numFmtId="167" fontId="7" fillId="10" borderId="4" xfId="0" applyNumberFormat="1" applyFont="1" applyFill="1" applyBorder="1" applyProtection="1"/>
    <xf numFmtId="0" fontId="6" fillId="10" borderId="4" xfId="0" applyFont="1" applyFill="1" applyBorder="1"/>
    <xf numFmtId="0" fontId="6" fillId="10" borderId="4" xfId="0" applyFont="1" applyFill="1" applyBorder="1" applyAlignment="1">
      <alignment horizontal="left"/>
    </xf>
    <xf numFmtId="10" fontId="7" fillId="10" borderId="5" xfId="8" applyNumberFormat="1" applyFont="1" applyFill="1" applyBorder="1" applyAlignment="1" applyProtection="1">
      <alignment horizontal="center"/>
    </xf>
    <xf numFmtId="167" fontId="6" fillId="2" borderId="2" xfId="1" applyNumberFormat="1" applyFont="1" applyFill="1" applyBorder="1" applyAlignment="1"/>
    <xf numFmtId="167" fontId="6" fillId="2" borderId="2" xfId="0" applyNumberFormat="1" applyFont="1" applyFill="1" applyBorder="1" applyAlignment="1"/>
    <xf numFmtId="167" fontId="6" fillId="2" borderId="2" xfId="0" applyNumberFormat="1" applyFont="1" applyFill="1" applyBorder="1"/>
    <xf numFmtId="10" fontId="6" fillId="2" borderId="2" xfId="0" applyNumberFormat="1" applyFont="1" applyFill="1" applyBorder="1" applyAlignment="1">
      <alignment horizontal="center"/>
    </xf>
    <xf numFmtId="168" fontId="6" fillId="2" borderId="2" xfId="1" applyNumberFormat="1" applyFont="1" applyFill="1" applyBorder="1" applyAlignment="1">
      <alignment horizontal="right"/>
    </xf>
    <xf numFmtId="167" fontId="6" fillId="2" borderId="3" xfId="1" applyNumberFormat="1" applyFont="1" applyFill="1" applyBorder="1" applyAlignment="1"/>
    <xf numFmtId="168" fontId="6" fillId="2" borderId="3" xfId="1" applyNumberFormat="1" applyFont="1" applyFill="1" applyBorder="1" applyAlignment="1">
      <alignment horizontal="right"/>
    </xf>
    <xf numFmtId="167" fontId="6" fillId="2" borderId="3" xfId="0" applyNumberFormat="1" applyFont="1" applyFill="1" applyBorder="1"/>
    <xf numFmtId="10" fontId="6" fillId="2" borderId="3" xfId="0" applyNumberFormat="1" applyFont="1" applyFill="1" applyBorder="1" applyAlignment="1">
      <alignment horizontal="center"/>
    </xf>
    <xf numFmtId="167" fontId="6" fillId="10" borderId="1" xfId="0" applyNumberFormat="1" applyFont="1" applyFill="1" applyBorder="1"/>
    <xf numFmtId="4" fontId="7" fillId="2" borderId="2" xfId="0" applyNumberFormat="1" applyFont="1" applyFill="1" applyBorder="1" applyAlignment="1" applyProtection="1">
      <alignment horizontal="center"/>
    </xf>
    <xf numFmtId="167" fontId="7" fillId="10" borderId="1" xfId="0" applyNumberFormat="1" applyFont="1" applyFill="1" applyBorder="1" applyAlignment="1" applyProtection="1">
      <alignment horizontal="center"/>
    </xf>
    <xf numFmtId="10" fontId="6" fillId="10" borderId="1" xfId="0" applyNumberFormat="1" applyFont="1" applyFill="1" applyBorder="1" applyAlignment="1">
      <alignment horizontal="center"/>
    </xf>
    <xf numFmtId="167" fontId="6" fillId="0" borderId="2" xfId="0" applyNumberFormat="1" applyFont="1" applyFill="1" applyBorder="1"/>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10" borderId="4" xfId="0" applyFont="1" applyFill="1" applyBorder="1" applyAlignment="1" applyProtection="1"/>
    <xf numFmtId="14" fontId="6" fillId="10"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1" borderId="9" xfId="0" applyFont="1" applyFill="1" applyBorder="1" applyAlignment="1" applyProtection="1">
      <alignment horizontal="left"/>
    </xf>
    <xf numFmtId="0" fontId="6" fillId="11" borderId="10" xfId="0" applyFont="1" applyFill="1" applyBorder="1" applyAlignment="1">
      <alignment horizontal="center"/>
    </xf>
    <xf numFmtId="0" fontId="6" fillId="11" borderId="15" xfId="0" applyFont="1" applyFill="1" applyBorder="1" applyAlignment="1">
      <alignment horizontal="center"/>
    </xf>
    <xf numFmtId="3" fontId="7" fillId="10"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167" fontId="7" fillId="11" borderId="3" xfId="0" applyNumberFormat="1" applyFont="1" applyFill="1" applyBorder="1" applyAlignment="1" applyProtection="1">
      <alignment horizontal="right"/>
    </xf>
    <xf numFmtId="0" fontId="7" fillId="11" borderId="9" xfId="0" applyFont="1" applyFill="1" applyBorder="1" applyAlignment="1">
      <alignment horizontal="center"/>
    </xf>
    <xf numFmtId="0" fontId="7" fillId="11" borderId="3" xfId="0" applyFont="1" applyFill="1" applyBorder="1" applyAlignment="1">
      <alignment horizontal="center"/>
    </xf>
    <xf numFmtId="0" fontId="7" fillId="11" borderId="3" xfId="0" applyFont="1" applyFill="1" applyBorder="1"/>
    <xf numFmtId="0" fontId="7" fillId="11" borderId="9" xfId="0" applyFont="1" applyFill="1" applyBorder="1" applyAlignment="1" applyProtection="1">
      <alignment horizontal="center"/>
    </xf>
    <xf numFmtId="0" fontId="7" fillId="11" borderId="3" xfId="0" applyFont="1" applyFill="1" applyBorder="1" applyAlignment="1" applyProtection="1">
      <alignment horizontal="center"/>
    </xf>
    <xf numFmtId="0" fontId="7" fillId="11" borderId="10" xfId="0" applyFont="1" applyFill="1" applyBorder="1"/>
    <xf numFmtId="0" fontId="3" fillId="2" borderId="0" xfId="0" applyFont="1" applyFill="1" applyAlignment="1" applyProtection="1">
      <alignment horizontal="center"/>
    </xf>
    <xf numFmtId="14" fontId="28" fillId="2" borderId="0" xfId="0" applyNumberFormat="1" applyFont="1" applyFill="1" applyBorder="1" applyAlignment="1" applyProtection="1">
      <alignment horizontal="center"/>
    </xf>
    <xf numFmtId="3" fontId="28" fillId="2" borderId="0" xfId="0" applyNumberFormat="1" applyFont="1" applyFill="1" applyBorder="1" applyAlignment="1" applyProtection="1">
      <alignment horizontal="center"/>
    </xf>
    <xf numFmtId="167" fontId="28" fillId="2" borderId="0" xfId="0" applyNumberFormat="1" applyFont="1" applyFill="1" applyBorder="1" applyProtection="1"/>
    <xf numFmtId="167" fontId="28" fillId="2" borderId="0" xfId="0" applyNumberFormat="1" applyFont="1" applyFill="1" applyBorder="1" applyAlignment="1" applyProtection="1">
      <alignment horizontal="right"/>
    </xf>
    <xf numFmtId="4" fontId="28" fillId="2" borderId="0" xfId="0" applyNumberFormat="1" applyFont="1" applyFill="1" applyBorder="1" applyProtection="1"/>
    <xf numFmtId="0" fontId="3" fillId="2" borderId="0" xfId="0" applyFont="1" applyFill="1" applyAlignment="1" applyProtection="1">
      <alignment horizontal="centerContinuous"/>
    </xf>
    <xf numFmtId="0" fontId="28" fillId="2" borderId="0" xfId="0" applyFont="1" applyFill="1" applyBorder="1" applyAlignment="1" applyProtection="1">
      <alignment horizontal="right"/>
    </xf>
    <xf numFmtId="4" fontId="28" fillId="2" borderId="0" xfId="0" applyNumberFormat="1" applyFont="1" applyFill="1" applyProtection="1"/>
    <xf numFmtId="167" fontId="7" fillId="9" borderId="6" xfId="0" applyNumberFormat="1" applyFont="1" applyFill="1" applyBorder="1" applyAlignment="1" applyProtection="1">
      <alignment horizontal="center"/>
    </xf>
    <xf numFmtId="0" fontId="7" fillId="9" borderId="13" xfId="0" applyFont="1" applyFill="1" applyBorder="1" applyAlignment="1" applyProtection="1">
      <alignment horizontal="centerContinuous"/>
    </xf>
    <xf numFmtId="0" fontId="7" fillId="9" borderId="6" xfId="0" applyFont="1" applyFill="1" applyBorder="1" applyAlignment="1" applyProtection="1">
      <alignment horizontal="center" vertical="center" wrapText="1"/>
    </xf>
    <xf numFmtId="0" fontId="7" fillId="9" borderId="6" xfId="0" applyFont="1" applyFill="1" applyBorder="1" applyAlignment="1" applyProtection="1">
      <alignment horizontal="centerContinuous"/>
    </xf>
    <xf numFmtId="0" fontId="7" fillId="9" borderId="1" xfId="0" applyFont="1" applyFill="1" applyBorder="1" applyAlignment="1">
      <alignment horizontal="center"/>
    </xf>
    <xf numFmtId="167" fontId="7" fillId="9" borderId="8" xfId="0" applyNumberFormat="1" applyFont="1" applyFill="1" applyBorder="1" applyAlignment="1" applyProtection="1">
      <alignment horizontal="center"/>
    </xf>
    <xf numFmtId="0" fontId="7" fillId="9" borderId="4" xfId="0" applyFont="1" applyFill="1" applyBorder="1" applyAlignment="1" applyProtection="1">
      <alignment horizontal="center"/>
    </xf>
    <xf numFmtId="0" fontId="7" fillId="9" borderId="8" xfId="0" applyFont="1" applyFill="1" applyBorder="1" applyAlignment="1" applyProtection="1">
      <alignment horizontal="center" vertical="center" wrapText="1"/>
    </xf>
    <xf numFmtId="0" fontId="7" fillId="9" borderId="9" xfId="0" applyFont="1" applyFill="1" applyBorder="1" applyAlignment="1" applyProtection="1">
      <alignment horizontal="centerContinuous"/>
    </xf>
    <xf numFmtId="0" fontId="7" fillId="9" borderId="11" xfId="0" applyFont="1" applyFill="1" applyBorder="1" applyAlignment="1" applyProtection="1">
      <alignment horizontal="centerContinuous"/>
    </xf>
    <xf numFmtId="0" fontId="6" fillId="9" borderId="2" xfId="0" applyFont="1" applyFill="1" applyBorder="1" applyAlignment="1">
      <alignment horizontal="center" wrapText="1"/>
    </xf>
    <xf numFmtId="167" fontId="7" fillId="9" borderId="8" xfId="0" applyNumberFormat="1" applyFont="1" applyFill="1" applyBorder="1" applyAlignment="1" applyProtection="1">
      <alignment horizontal="center" wrapText="1"/>
    </xf>
    <xf numFmtId="0" fontId="7" fillId="9" borderId="7" xfId="0" applyFont="1" applyFill="1" applyBorder="1" applyAlignment="1" applyProtection="1">
      <alignment horizontal="center" wrapText="1"/>
    </xf>
    <xf numFmtId="0" fontId="7" fillId="9" borderId="0" xfId="0" applyFont="1" applyFill="1" applyBorder="1" applyAlignment="1">
      <alignment horizontal="center" vertical="center" wrapText="1"/>
    </xf>
    <xf numFmtId="0" fontId="6" fillId="9" borderId="6" xfId="0" applyFont="1" applyFill="1" applyBorder="1" applyAlignment="1">
      <alignment horizontal="center"/>
    </xf>
    <xf numFmtId="0" fontId="6" fillId="9" borderId="0" xfId="0" applyFont="1" applyFill="1" applyAlignment="1">
      <alignment horizontal="center"/>
    </xf>
    <xf numFmtId="167" fontId="7" fillId="9" borderId="2" xfId="0" applyNumberFormat="1" applyFont="1" applyFill="1" applyBorder="1" applyAlignment="1" applyProtection="1">
      <alignment horizontal="center" wrapText="1"/>
    </xf>
    <xf numFmtId="0" fontId="7" fillId="9" borderId="7" xfId="0" applyFont="1" applyFill="1" applyBorder="1" applyAlignment="1" applyProtection="1">
      <alignment horizontal="center"/>
    </xf>
    <xf numFmtId="0" fontId="6" fillId="9" borderId="2" xfId="0" applyFont="1" applyFill="1" applyBorder="1" applyAlignment="1">
      <alignment horizontal="center"/>
    </xf>
    <xf numFmtId="4" fontId="7" fillId="9" borderId="7" xfId="0" applyNumberFormat="1" applyFont="1" applyFill="1" applyBorder="1" applyAlignment="1" applyProtection="1">
      <alignment horizontal="center"/>
    </xf>
    <xf numFmtId="0" fontId="7" fillId="9" borderId="8" xfId="0" applyFont="1" applyFill="1" applyBorder="1" applyAlignment="1">
      <alignment horizontal="center"/>
    </xf>
    <xf numFmtId="0" fontId="7" fillId="9" borderId="3" xfId="0" applyFont="1" applyFill="1" applyBorder="1" applyAlignment="1">
      <alignment horizontal="center"/>
    </xf>
    <xf numFmtId="0" fontId="7" fillId="9" borderId="10" xfId="0" applyFont="1" applyFill="1" applyBorder="1" applyAlignment="1">
      <alignment horizontal="center"/>
    </xf>
    <xf numFmtId="0" fontId="6" fillId="9" borderId="3" xfId="0" applyFont="1" applyFill="1" applyBorder="1" applyAlignment="1">
      <alignment horizontal="center"/>
    </xf>
    <xf numFmtId="0" fontId="7" fillId="9" borderId="10" xfId="0" applyFont="1" applyFill="1" applyBorder="1" applyAlignment="1" applyProtection="1">
      <alignment horizontal="center"/>
    </xf>
    <xf numFmtId="167" fontId="7" fillId="9" borderId="11" xfId="0" applyNumberFormat="1" applyFont="1" applyFill="1" applyBorder="1" applyAlignment="1" applyProtection="1">
      <alignment horizontal="center"/>
    </xf>
    <xf numFmtId="0" fontId="7" fillId="9" borderId="9" xfId="0" applyFont="1" applyFill="1" applyBorder="1" applyAlignment="1" applyProtection="1">
      <alignment horizontal="center"/>
    </xf>
    <xf numFmtId="0" fontId="7" fillId="9" borderId="10" xfId="0" applyFont="1" applyFill="1" applyBorder="1" applyAlignment="1">
      <alignment horizontal="center" vertical="center" wrapText="1"/>
    </xf>
    <xf numFmtId="0" fontId="7" fillId="9" borderId="11" xfId="0" applyFont="1" applyFill="1" applyBorder="1" applyAlignment="1">
      <alignment horizontal="center"/>
    </xf>
    <xf numFmtId="0" fontId="6" fillId="10" borderId="5" xfId="0" applyFont="1" applyFill="1" applyBorder="1" applyAlignment="1">
      <alignment horizontal="center"/>
    </xf>
    <xf numFmtId="3" fontId="6" fillId="10" borderId="5" xfId="0" applyNumberFormat="1" applyFont="1" applyFill="1" applyBorder="1" applyAlignment="1" applyProtection="1">
      <alignment horizontal="center"/>
    </xf>
    <xf numFmtId="0" fontId="6" fillId="10" borderId="5" xfId="0" applyFont="1" applyFill="1" applyBorder="1"/>
    <xf numFmtId="167" fontId="6" fillId="10" borderId="5" xfId="0" applyNumberFormat="1" applyFont="1" applyFill="1" applyBorder="1" applyAlignment="1">
      <alignment horizontal="left"/>
    </xf>
    <xf numFmtId="167" fontId="7" fillId="0" borderId="2" xfId="0" applyNumberFormat="1" applyFont="1" applyFill="1" applyBorder="1" applyAlignment="1">
      <alignment horizontal="right"/>
    </xf>
    <xf numFmtId="3" fontId="7" fillId="0" borderId="3" xfId="0" applyNumberFormat="1" applyFont="1" applyFill="1" applyBorder="1" applyAlignment="1" applyProtection="1">
      <alignment horizontal="center"/>
    </xf>
    <xf numFmtId="167" fontId="7" fillId="0" borderId="3" xfId="0" applyNumberFormat="1" applyFont="1" applyFill="1" applyBorder="1" applyAlignment="1">
      <alignment horizontal="right"/>
    </xf>
    <xf numFmtId="0" fontId="6" fillId="0" borderId="0" xfId="0" applyFont="1" applyAlignment="1" applyProtection="1">
      <alignment horizontal="left"/>
    </xf>
    <xf numFmtId="0" fontId="7" fillId="0" borderId="0" xfId="0" applyFont="1" applyFill="1" applyBorder="1" applyAlignment="1">
      <alignment horizontal="center"/>
    </xf>
    <xf numFmtId="167" fontId="7" fillId="0" borderId="0" xfId="0" applyNumberFormat="1" applyFont="1" applyFill="1" applyBorder="1" applyAlignment="1" applyProtection="1">
      <alignment horizontal="right"/>
    </xf>
    <xf numFmtId="0" fontId="7" fillId="0" borderId="0" xfId="0" applyFont="1" applyFill="1" applyBorder="1" applyAlignment="1">
      <alignment horizontal="right"/>
    </xf>
    <xf numFmtId="167" fontId="7" fillId="0" borderId="0" xfId="0" applyNumberFormat="1" applyFont="1" applyFill="1" applyBorder="1" applyProtection="1"/>
    <xf numFmtId="0" fontId="7" fillId="10" borderId="2" xfId="0" applyFont="1" applyFill="1" applyBorder="1" applyAlignment="1" applyProtection="1"/>
    <xf numFmtId="0" fontId="6" fillId="10" borderId="0" xfId="0" applyFont="1" applyFill="1" applyBorder="1" applyAlignment="1">
      <alignment horizontal="center"/>
    </xf>
    <xf numFmtId="14" fontId="7" fillId="10" borderId="2" xfId="0" applyNumberFormat="1" applyFont="1" applyFill="1" applyBorder="1" applyAlignment="1" applyProtection="1">
      <alignment horizontal="center"/>
    </xf>
    <xf numFmtId="3" fontId="7" fillId="10" borderId="0" xfId="0" applyNumberFormat="1" applyFont="1" applyFill="1" applyBorder="1" applyAlignment="1" applyProtection="1">
      <alignment horizontal="center"/>
    </xf>
    <xf numFmtId="167" fontId="7" fillId="10" borderId="2" xfId="0" applyNumberFormat="1" applyFont="1" applyFill="1" applyBorder="1" applyProtection="1"/>
    <xf numFmtId="167" fontId="7" fillId="10" borderId="0" xfId="0" applyNumberFormat="1" applyFont="1" applyFill="1" applyBorder="1" applyProtection="1"/>
    <xf numFmtId="0" fontId="6" fillId="10" borderId="0" xfId="0" applyFont="1" applyFill="1" applyBorder="1"/>
    <xf numFmtId="167" fontId="6" fillId="10" borderId="2" xfId="0" applyNumberFormat="1" applyFont="1" applyFill="1" applyBorder="1" applyAlignment="1">
      <alignment horizontal="right"/>
    </xf>
    <xf numFmtId="0" fontId="6" fillId="10" borderId="0" xfId="0" applyFont="1" applyFill="1" applyBorder="1" applyAlignment="1">
      <alignment horizontal="left"/>
    </xf>
    <xf numFmtId="10" fontId="7" fillId="10"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7" fontId="7" fillId="0" borderId="0" xfId="0" applyNumberFormat="1" applyFont="1" applyFill="1" applyBorder="1" applyAlignment="1">
      <alignment horizontal="right"/>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167" fontId="7" fillId="0" borderId="12" xfId="0" applyNumberFormat="1" applyFont="1" applyFill="1" applyBorder="1" applyAlignment="1" applyProtection="1">
      <alignment horizontal="righ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167" fontId="7" fillId="0" borderId="12" xfId="0" applyNumberFormat="1" applyFont="1" applyFill="1" applyBorder="1" applyProtection="1"/>
    <xf numFmtId="0" fontId="7" fillId="11" borderId="12" xfId="0" applyFont="1" applyFill="1" applyBorder="1"/>
    <xf numFmtId="0" fontId="7" fillId="0" borderId="13" xfId="0" applyFont="1" applyFill="1" applyBorder="1" applyAlignment="1" applyProtection="1">
      <alignment horizontal="left"/>
    </xf>
    <xf numFmtId="167" fontId="7" fillId="0" borderId="14" xfId="0" applyNumberFormat="1" applyFont="1" applyFill="1" applyBorder="1" applyAlignment="1" applyProtection="1">
      <alignment horizontal="right"/>
    </xf>
    <xf numFmtId="167" fontId="7" fillId="0" borderId="14" xfId="0" applyNumberFormat="1" applyFont="1" applyFill="1" applyBorder="1" applyProtection="1"/>
    <xf numFmtId="4" fontId="7" fillId="0" borderId="14" xfId="0" applyNumberFormat="1" applyFont="1" applyFill="1" applyBorder="1" applyProtection="1"/>
    <xf numFmtId="167" fontId="7" fillId="0" borderId="15" xfId="0" applyNumberFormat="1" applyFont="1" applyFill="1" applyBorder="1" applyProtection="1"/>
    <xf numFmtId="0" fontId="35" fillId="0" borderId="0" xfId="0" applyFont="1"/>
    <xf numFmtId="49" fontId="35" fillId="0" borderId="19" xfId="0" applyNumberFormat="1" applyFont="1" applyBorder="1" applyAlignment="1">
      <alignment horizontal="center"/>
    </xf>
    <xf numFmtId="0" fontId="35" fillId="0" borderId="21" xfId="0" applyFont="1" applyBorder="1" applyAlignment="1">
      <alignment horizontal="center"/>
    </xf>
    <xf numFmtId="0" fontId="35" fillId="0" borderId="22" xfId="0" applyFont="1" applyBorder="1" applyAlignment="1">
      <alignment horizontal="center"/>
    </xf>
    <xf numFmtId="49" fontId="35" fillId="0" borderId="23" xfId="0" applyNumberFormat="1" applyFont="1" applyBorder="1" applyAlignment="1">
      <alignment horizontal="center"/>
    </xf>
    <xf numFmtId="0" fontId="35" fillId="0" borderId="15" xfId="0" applyFont="1" applyBorder="1" applyAlignment="1">
      <alignment horizontal="center"/>
    </xf>
    <xf numFmtId="0" fontId="35" fillId="0" borderId="24" xfId="0" applyFont="1" applyBorder="1" applyAlignment="1">
      <alignment horizontal="center"/>
    </xf>
    <xf numFmtId="0" fontId="35" fillId="0" borderId="12" xfId="0" applyFont="1" applyBorder="1" applyAlignment="1">
      <alignment horizontal="center"/>
    </xf>
    <xf numFmtId="0" fontId="35" fillId="0" borderId="25" xfId="0" applyFont="1" applyBorder="1" applyAlignment="1">
      <alignment horizontal="center"/>
    </xf>
    <xf numFmtId="49" fontId="35" fillId="0" borderId="26" xfId="0" applyNumberFormat="1" applyFont="1" applyBorder="1" applyAlignment="1">
      <alignment horizontal="center"/>
    </xf>
    <xf numFmtId="0" fontId="35" fillId="0" borderId="6" xfId="0" applyFont="1" applyBorder="1" applyAlignment="1">
      <alignment horizontal="center"/>
    </xf>
    <xf numFmtId="0" fontId="35" fillId="0" borderId="27" xfId="0" applyFont="1" applyBorder="1" applyAlignment="1">
      <alignment horizontal="center"/>
    </xf>
    <xf numFmtId="49" fontId="35" fillId="0" borderId="35" xfId="0" applyNumberFormat="1" applyFont="1" applyBorder="1" applyAlignment="1">
      <alignment horizontal="center"/>
    </xf>
    <xf numFmtId="0" fontId="35" fillId="0" borderId="36" xfId="0" applyFont="1" applyBorder="1" applyAlignment="1">
      <alignment wrapText="1"/>
    </xf>
    <xf numFmtId="0" fontId="35" fillId="0" borderId="37" xfId="0" applyFont="1" applyBorder="1" applyAlignment="1">
      <alignment horizontal="center"/>
    </xf>
    <xf numFmtId="0" fontId="35" fillId="0" borderId="36" xfId="0" applyFont="1" applyBorder="1" applyAlignment="1">
      <alignment horizontal="center"/>
    </xf>
    <xf numFmtId="0" fontId="35" fillId="0" borderId="38" xfId="0" applyFont="1" applyBorder="1" applyAlignment="1">
      <alignment horizontal="center"/>
    </xf>
    <xf numFmtId="49" fontId="35" fillId="0" borderId="33" xfId="0" applyNumberFormat="1" applyFont="1" applyBorder="1" applyAlignment="1">
      <alignment horizontal="center"/>
    </xf>
    <xf numFmtId="0" fontId="35" fillId="0" borderId="34" xfId="0" applyFont="1" applyBorder="1" applyAlignment="1">
      <alignment wrapText="1"/>
    </xf>
    <xf numFmtId="0" fontId="35" fillId="0" borderId="34" xfId="0" applyFont="1" applyBorder="1" applyAlignment="1">
      <alignment horizontal="center"/>
    </xf>
    <xf numFmtId="0" fontId="35" fillId="0" borderId="39" xfId="0" applyFont="1" applyBorder="1" applyAlignment="1">
      <alignment horizontal="center"/>
    </xf>
    <xf numFmtId="0" fontId="35" fillId="3" borderId="31" xfId="0" applyFont="1" applyFill="1" applyBorder="1"/>
    <xf numFmtId="0" fontId="35" fillId="3" borderId="31" xfId="0" applyFont="1" applyFill="1" applyBorder="1" applyAlignment="1">
      <alignment horizontal="center"/>
    </xf>
    <xf numFmtId="0" fontId="35" fillId="3" borderId="32" xfId="0" applyFont="1" applyFill="1" applyBorder="1" applyAlignment="1">
      <alignment horizontal="center"/>
    </xf>
    <xf numFmtId="49" fontId="35" fillId="0" borderId="28" xfId="0" applyNumberFormat="1" applyFont="1" applyBorder="1" applyAlignment="1">
      <alignment horizontal="center"/>
    </xf>
    <xf numFmtId="0" fontId="35" fillId="0" borderId="3" xfId="0" applyFont="1" applyBorder="1" applyAlignment="1">
      <alignment wrapText="1"/>
    </xf>
    <xf numFmtId="0" fontId="35" fillId="0" borderId="3" xfId="0" applyFont="1" applyBorder="1" applyAlignment="1">
      <alignment horizontal="center"/>
    </xf>
    <xf numFmtId="0" fontId="35" fillId="0" borderId="29" xfId="0" applyFont="1" applyBorder="1" applyAlignment="1">
      <alignment horizontal="center"/>
    </xf>
    <xf numFmtId="49" fontId="35" fillId="0" borderId="0" xfId="0" applyNumberFormat="1" applyFont="1"/>
    <xf numFmtId="49" fontId="36" fillId="0" borderId="0" xfId="0" applyNumberFormat="1" applyFont="1"/>
    <xf numFmtId="0" fontId="36" fillId="0" borderId="0" xfId="0" applyFont="1"/>
    <xf numFmtId="3" fontId="5" fillId="2" borderId="7" xfId="1" applyNumberFormat="1" applyFont="1" applyFill="1" applyBorder="1" applyAlignment="1">
      <alignment horizont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3" fontId="5" fillId="2" borderId="9" xfId="0" applyNumberFormat="1" applyFont="1" applyFill="1" applyBorder="1" applyAlignment="1">
      <alignment horizontal="center"/>
    </xf>
    <xf numFmtId="3" fontId="5" fillId="2" borderId="10" xfId="0" applyNumberFormat="1" applyFont="1" applyFill="1" applyBorder="1" applyAlignment="1">
      <alignment horizontal="center"/>
    </xf>
    <xf numFmtId="3" fontId="5" fillId="2" borderId="11" xfId="0" applyNumberFormat="1" applyFont="1" applyFill="1"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3" fontId="5" fillId="2" borderId="9" xfId="1" applyNumberFormat="1" applyFont="1" applyFill="1" applyBorder="1" applyAlignment="1">
      <alignment horizontal="center"/>
    </xf>
    <xf numFmtId="3" fontId="5" fillId="2" borderId="10" xfId="1" applyNumberFormat="1" applyFont="1" applyFill="1" applyBorder="1" applyAlignment="1">
      <alignment horizontal="center"/>
    </xf>
    <xf numFmtId="3" fontId="5" fillId="2" borderId="11" xfId="1" applyNumberFormat="1"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0" fontId="6" fillId="2" borderId="7" xfId="0" applyFont="1" applyFill="1" applyBorder="1" applyAlignment="1">
      <alignment horizontal="center"/>
    </xf>
    <xf numFmtId="0" fontId="6" fillId="2" borderId="0" xfId="0" applyFont="1" applyFill="1" applyBorder="1" applyAlignment="1">
      <alignment horizontal="center"/>
    </xf>
    <xf numFmtId="0" fontId="6" fillId="2" borderId="8" xfId="0" applyFont="1" applyFill="1" applyBorder="1" applyAlignment="1">
      <alignment horizontal="center"/>
    </xf>
    <xf numFmtId="3" fontId="5" fillId="2" borderId="4" xfId="0" applyNumberFormat="1" applyFont="1" applyFill="1" applyBorder="1" applyAlignment="1">
      <alignment horizontal="center"/>
    </xf>
    <xf numFmtId="3" fontId="5" fillId="2" borderId="5" xfId="0" applyNumberFormat="1" applyFont="1" applyFill="1" applyBorder="1" applyAlignment="1">
      <alignment horizontal="center"/>
    </xf>
    <xf numFmtId="3" fontId="5" fillId="2" borderId="6" xfId="0" applyNumberFormat="1"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6" fillId="6" borderId="12" xfId="0" applyNumberFormat="1" applyFont="1" applyFill="1" applyBorder="1" applyAlignment="1">
      <alignment horizontal="center"/>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0" fontId="3" fillId="5" borderId="0" xfId="0" applyFont="1" applyFill="1" applyBorder="1" applyAlignment="1">
      <alignment horizontal="left" wrapText="1"/>
    </xf>
    <xf numFmtId="0" fontId="0" fillId="0" borderId="0" xfId="0" applyAlignment="1">
      <alignment horizontal="left"/>
    </xf>
    <xf numFmtId="0" fontId="6" fillId="6" borderId="13" xfId="0" applyFont="1" applyFill="1" applyBorder="1" applyAlignment="1">
      <alignment horizontal="center"/>
    </xf>
    <xf numFmtId="0" fontId="6" fillId="6" borderId="14" xfId="0" applyFont="1" applyFill="1" applyBorder="1" applyAlignment="1">
      <alignment horizontal="center"/>
    </xf>
    <xf numFmtId="0" fontId="6" fillId="6" borderId="15" xfId="0" applyFont="1" applyFill="1" applyBorder="1" applyAlignment="1">
      <alignment horizontal="center"/>
    </xf>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7"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49" fontId="29" fillId="9" borderId="4" xfId="0" applyNumberFormat="1" applyFont="1" applyFill="1" applyBorder="1" applyAlignment="1" applyProtection="1">
      <alignment horizontal="center" vertical="center" wrapText="1"/>
    </xf>
    <xf numFmtId="49" fontId="30" fillId="0" borderId="6" xfId="0" applyNumberFormat="1" applyFont="1" applyBorder="1" applyAlignment="1">
      <alignment horizontal="center" vertical="center" wrapText="1"/>
    </xf>
    <xf numFmtId="49" fontId="30" fillId="0" borderId="9" xfId="0" applyNumberFormat="1" applyFont="1" applyBorder="1" applyAlignment="1">
      <alignment horizontal="center" vertical="center" wrapText="1"/>
    </xf>
    <xf numFmtId="49" fontId="30" fillId="0" borderId="11" xfId="0" applyNumberFormat="1" applyFont="1" applyBorder="1" applyAlignment="1">
      <alignment horizontal="center" vertical="center" wrapText="1"/>
    </xf>
    <xf numFmtId="167" fontId="7" fillId="9" borderId="2" xfId="0" applyNumberFormat="1" applyFont="1" applyFill="1" applyBorder="1" applyAlignment="1" applyProtection="1">
      <alignment horizontal="center" wrapText="1"/>
    </xf>
    <xf numFmtId="0" fontId="30" fillId="0" borderId="2" xfId="0" applyFont="1" applyBorder="1" applyAlignment="1">
      <alignment horizontal="center" wrapText="1"/>
    </xf>
    <xf numFmtId="0" fontId="3" fillId="2" borderId="0" xfId="0" applyFont="1" applyFill="1" applyAlignment="1" applyProtection="1">
      <alignment horizontal="center" wrapText="1"/>
    </xf>
    <xf numFmtId="0" fontId="6" fillId="2" borderId="5" xfId="0" applyFont="1" applyFill="1" applyBorder="1" applyAlignment="1" applyProtection="1">
      <alignment horizontal="justify" vertical="center" wrapText="1"/>
    </xf>
    <xf numFmtId="0" fontId="0" fillId="0" borderId="0" xfId="0" applyAlignment="1">
      <alignment horizontal="justify" vertical="center" wrapText="1"/>
    </xf>
    <xf numFmtId="0" fontId="6" fillId="2" borderId="0" xfId="0" applyFont="1" applyFill="1" applyBorder="1" applyAlignment="1">
      <alignment horizontal="justify" vertical="center" wrapText="1"/>
    </xf>
    <xf numFmtId="0" fontId="3" fillId="2" borderId="0" xfId="0" applyFont="1" applyFill="1" applyAlignment="1" applyProtection="1">
      <alignment horizontal="center"/>
    </xf>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7" fillId="10" borderId="4" xfId="0" applyFont="1" applyFill="1" applyBorder="1" applyAlignment="1" applyProtection="1">
      <alignment horizontal="left"/>
    </xf>
    <xf numFmtId="0" fontId="0" fillId="0" borderId="6" xfId="0" applyBorder="1" applyAlignment="1">
      <alignment horizontal="left"/>
    </xf>
    <xf numFmtId="0" fontId="0" fillId="0" borderId="0" xfId="0" applyBorder="1" applyAlignment="1">
      <alignment horizontal="justify" vertical="center" wrapText="1"/>
    </xf>
    <xf numFmtId="0" fontId="7" fillId="10" borderId="1" xfId="0" applyFont="1" applyFill="1" applyBorder="1" applyAlignment="1" applyProtection="1">
      <alignment horizontal="left"/>
    </xf>
    <xf numFmtId="0" fontId="0" fillId="0" borderId="1" xfId="0" applyBorder="1" applyAlignment="1">
      <alignment horizontal="left"/>
    </xf>
    <xf numFmtId="0" fontId="3" fillId="0" borderId="0" xfId="0" applyFont="1" applyAlignment="1">
      <alignment horizontal="center"/>
    </xf>
    <xf numFmtId="0" fontId="23" fillId="0" borderId="0" xfId="0" applyFont="1" applyAlignment="1">
      <alignment horizontal="center"/>
    </xf>
    <xf numFmtId="49" fontId="35" fillId="0" borderId="40" xfId="0" applyNumberFormat="1" applyFont="1" applyBorder="1" applyAlignment="1">
      <alignment horizontal="left"/>
    </xf>
    <xf numFmtId="0" fontId="14" fillId="0" borderId="0" xfId="0" applyFont="1" applyAlignment="1">
      <alignment horizontal="center"/>
    </xf>
    <xf numFmtId="0" fontId="15" fillId="0" borderId="0" xfId="0" applyFont="1" applyAlignment="1">
      <alignment horizontal="center"/>
    </xf>
    <xf numFmtId="0" fontId="35" fillId="3" borderId="30" xfId="0" applyFont="1" applyFill="1" applyBorder="1" applyAlignment="1"/>
    <xf numFmtId="0" fontId="35" fillId="0" borderId="31" xfId="0" applyFont="1" applyBorder="1" applyAlignment="1"/>
    <xf numFmtId="0" fontId="35" fillId="0" borderId="32" xfId="0" applyFont="1" applyBorder="1" applyAlignment="1"/>
    <xf numFmtId="49" fontId="17" fillId="3" borderId="30" xfId="0" applyNumberFormat="1" applyFont="1" applyFill="1" applyBorder="1" applyAlignment="1">
      <alignment horizontal="center" wrapText="1"/>
    </xf>
    <xf numFmtId="0" fontId="35" fillId="0" borderId="31" xfId="0" applyFont="1" applyBorder="1" applyAlignment="1">
      <alignment wrapText="1"/>
    </xf>
    <xf numFmtId="0" fontId="35" fillId="0" borderId="32" xfId="0" applyFont="1" applyBorder="1" applyAlignment="1">
      <alignment wrapText="1"/>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168269296"/>
        <c:axId val="168342144"/>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168344576"/>
        <c:axId val="168348032"/>
      </c:lineChart>
      <c:catAx>
        <c:axId val="168269296"/>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68342144"/>
        <c:crosses val="autoZero"/>
        <c:auto val="1"/>
        <c:lblAlgn val="ctr"/>
        <c:lblOffset val="100"/>
        <c:tickLblSkip val="1"/>
        <c:tickMarkSkip val="1"/>
        <c:noMultiLvlLbl val="0"/>
      </c:catAx>
      <c:valAx>
        <c:axId val="16834214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68269296"/>
        <c:crosses val="autoZero"/>
        <c:crossBetween val="between"/>
        <c:majorUnit val="0.5"/>
      </c:valAx>
      <c:catAx>
        <c:axId val="168344576"/>
        <c:scaling>
          <c:orientation val="minMax"/>
        </c:scaling>
        <c:delete val="1"/>
        <c:axPos val="b"/>
        <c:numFmt formatCode="General" sourceLinked="1"/>
        <c:majorTickMark val="out"/>
        <c:minorTickMark val="none"/>
        <c:tickLblPos val="none"/>
        <c:crossAx val="168348032"/>
        <c:crosses val="autoZero"/>
        <c:auto val="0"/>
        <c:lblAlgn val="ctr"/>
        <c:lblOffset val="100"/>
        <c:noMultiLvlLbl val="0"/>
      </c:catAx>
      <c:valAx>
        <c:axId val="168348032"/>
        <c:scaling>
          <c:orientation val="minMax"/>
          <c:max val="4"/>
        </c:scaling>
        <c:delete val="1"/>
        <c:axPos val="r"/>
        <c:numFmt formatCode="General" sourceLinked="1"/>
        <c:majorTickMark val="out"/>
        <c:minorTickMark val="none"/>
        <c:tickLblPos val="none"/>
        <c:crossAx val="16834457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168423432"/>
        <c:axId val="168425864"/>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168430344"/>
        <c:axId val="168434824"/>
      </c:lineChart>
      <c:catAx>
        <c:axId val="16842343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68425864"/>
        <c:crosses val="autoZero"/>
        <c:auto val="1"/>
        <c:lblAlgn val="ctr"/>
        <c:lblOffset val="100"/>
        <c:tickLblSkip val="1"/>
        <c:tickMarkSkip val="1"/>
        <c:noMultiLvlLbl val="0"/>
      </c:catAx>
      <c:valAx>
        <c:axId val="16842586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68423432"/>
        <c:crosses val="autoZero"/>
        <c:crossBetween val="between"/>
        <c:majorUnit val="0.5"/>
      </c:valAx>
      <c:catAx>
        <c:axId val="168430344"/>
        <c:scaling>
          <c:orientation val="minMax"/>
        </c:scaling>
        <c:delete val="1"/>
        <c:axPos val="b"/>
        <c:numFmt formatCode="General" sourceLinked="1"/>
        <c:majorTickMark val="out"/>
        <c:minorTickMark val="none"/>
        <c:tickLblPos val="none"/>
        <c:crossAx val="168434824"/>
        <c:crosses val="autoZero"/>
        <c:auto val="0"/>
        <c:lblAlgn val="ctr"/>
        <c:lblOffset val="100"/>
        <c:noMultiLvlLbl val="0"/>
      </c:catAx>
      <c:valAx>
        <c:axId val="168434824"/>
        <c:scaling>
          <c:orientation val="minMax"/>
          <c:max val="4"/>
        </c:scaling>
        <c:delete val="1"/>
        <c:axPos val="r"/>
        <c:numFmt formatCode="General" sourceLinked="1"/>
        <c:majorTickMark val="out"/>
        <c:minorTickMark val="none"/>
        <c:tickLblPos val="none"/>
        <c:crossAx val="16843034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07736168"/>
        <c:axId val="207744744"/>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07751272"/>
        <c:axId val="207755752"/>
      </c:lineChart>
      <c:catAx>
        <c:axId val="20773616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7744744"/>
        <c:crosses val="autoZero"/>
        <c:auto val="1"/>
        <c:lblAlgn val="ctr"/>
        <c:lblOffset val="100"/>
        <c:tickLblSkip val="1"/>
        <c:tickMarkSkip val="1"/>
        <c:noMultiLvlLbl val="0"/>
      </c:catAx>
      <c:valAx>
        <c:axId val="20774474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7736168"/>
        <c:crosses val="autoZero"/>
        <c:crossBetween val="between"/>
        <c:majorUnit val="0.5"/>
      </c:valAx>
      <c:catAx>
        <c:axId val="207751272"/>
        <c:scaling>
          <c:orientation val="minMax"/>
        </c:scaling>
        <c:delete val="1"/>
        <c:axPos val="b"/>
        <c:numFmt formatCode="General" sourceLinked="1"/>
        <c:majorTickMark val="out"/>
        <c:minorTickMark val="none"/>
        <c:tickLblPos val="none"/>
        <c:crossAx val="207755752"/>
        <c:crosses val="autoZero"/>
        <c:auto val="0"/>
        <c:lblAlgn val="ctr"/>
        <c:lblOffset val="100"/>
        <c:noMultiLvlLbl val="0"/>
      </c:catAx>
      <c:valAx>
        <c:axId val="207755752"/>
        <c:scaling>
          <c:orientation val="minMax"/>
          <c:max val="4"/>
        </c:scaling>
        <c:delete val="1"/>
        <c:axPos val="r"/>
        <c:numFmt formatCode="General" sourceLinked="1"/>
        <c:majorTickMark val="out"/>
        <c:minorTickMark val="none"/>
        <c:tickLblPos val="none"/>
        <c:crossAx val="20775127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[5]Sheet2!$C$22:$C$23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[5]Sheet2!$B$24:$B$26</c:f>
              <c:strCache>
                <c:ptCount val="3"/>
                <c:pt idx="0">
                  <c:v> up to 25 years</c:v>
                </c:pt>
              </c:strCache>
            </c:strRef>
          </c:cat>
          <c:val>
            <c:numRef>
              <c:f>[5]Sheet2!$C$24:$C$26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[6]Sheet2!$C$22:$C$23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[6]Sheet2!$B$24:$B$26</c:f>
              <c:strCache>
                <c:ptCount val="3"/>
                <c:pt idx="0">
                  <c:v> up to 25 years</c:v>
                </c:pt>
              </c:strCache>
            </c:strRef>
          </c:cat>
          <c:val>
            <c:numRef>
              <c:f>[6]Sheet2!$C$24:$C$26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[7]Sheet2!$C$22:$C$23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[7]Sheet2!$B$24:$B$26</c:f>
              <c:strCache>
                <c:ptCount val="3"/>
                <c:pt idx="0">
                  <c:v> up to 25 years</c:v>
                </c:pt>
              </c:strCache>
            </c:strRef>
          </c:cat>
          <c:val>
            <c:numRef>
              <c:f>[7]Sheet2!$C$24:$C$26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vert="horz"/>
          <a:lstStyle/>
          <a:p>
            <a:pPr>
              <a:defRPr sz="1000">
                <a:latin typeface="Arial" panose="020B0604020202020204" pitchFamily="34" charset="0"/>
                <a:cs typeface="Arial" panose="020B0604020202020204" pitchFamily="34" charset="0"/>
              </a:defRPr>
            </a:pPr>
            <a:r>
              <a:rPr lang="en-US" sz="1000" b="0">
                <a:latin typeface="Arial" panose="020B0604020202020204" pitchFamily="34" charset="0"/>
                <a:cs typeface="Arial" panose="020B0604020202020204" pitchFamily="34" charset="0"/>
              </a:rPr>
              <a:t>as of</a:t>
            </a:r>
            <a:r>
              <a:rPr lang="bg-BG" sz="1000" b="0">
                <a:latin typeface="Arial" panose="020B0604020202020204" pitchFamily="34" charset="0"/>
                <a:cs typeface="Arial" panose="020B0604020202020204" pitchFamily="34" charset="0"/>
              </a:rPr>
              <a:t> 3</a:t>
            </a:r>
            <a:r>
              <a:rPr lang="en-US" sz="1000" b="0">
                <a:latin typeface="Arial" panose="020B0604020202020204" pitchFamily="34" charset="0"/>
                <a:cs typeface="Arial" panose="020B0604020202020204" pitchFamily="34" charset="0"/>
              </a:rPr>
              <a:t>0</a:t>
            </a:r>
            <a:r>
              <a:rPr lang="bg-BG" sz="1000" b="0">
                <a:latin typeface="Arial" panose="020B0604020202020204" pitchFamily="34" charset="0"/>
                <a:cs typeface="Arial" panose="020B0604020202020204" pitchFamily="34" charset="0"/>
              </a:rPr>
              <a:t>.</a:t>
            </a:r>
            <a:r>
              <a:rPr lang="en-US" sz="1000" b="0">
                <a:latin typeface="Arial" panose="020B0604020202020204" pitchFamily="34" charset="0"/>
                <a:cs typeface="Arial" panose="020B0604020202020204" pitchFamily="34" charset="0"/>
              </a:rPr>
              <a:t>06</a:t>
            </a:r>
            <a:r>
              <a:rPr lang="bg-BG" sz="1000" b="0">
                <a:latin typeface="Arial" panose="020B0604020202020204" pitchFamily="34" charset="0"/>
                <a:cs typeface="Arial" panose="020B0604020202020204" pitchFamily="34" charset="0"/>
              </a:rPr>
              <a:t>.201</a:t>
            </a:r>
            <a:r>
              <a:rPr lang="en-US" sz="1000" b="0">
                <a:latin typeface="Arial" panose="020B0604020202020204" pitchFamily="34" charset="0"/>
                <a:cs typeface="Arial" panose="020B0604020202020204" pitchFamily="34" charset="0"/>
              </a:rPr>
              <a:t>9</a:t>
            </a:r>
            <a:r>
              <a:rPr lang="bg-BG" sz="1000" b="0">
                <a:latin typeface="Arial" panose="020B0604020202020204" pitchFamily="34" charset="0"/>
                <a:cs typeface="Arial" panose="020B0604020202020204" pitchFamily="34" charset="0"/>
              </a:rPr>
              <a:t> </a:t>
            </a:r>
          </a:p>
        </c:rich>
      </c:tx>
      <c:layout>
        <c:manualLayout>
          <c:xMode val="edge"/>
          <c:yMode val="edge"/>
          <c:x val="0.69850343707036633"/>
          <c:y val="3.8023607704774608E-2"/>
        </c:manualLayout>
      </c:layout>
      <c:overlay val="0"/>
      <c:spPr>
        <a:noFill/>
        <a:ln>
          <a:noFill/>
        </a:ln>
        <a:effectLst/>
      </c:spPr>
    </c:title>
    <c:autoTitleDeleted val="0"/>
    <c:view3D>
      <c:rotX val="2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8899837922183435"/>
          <c:y val="0.21479170156921873"/>
          <c:w val="0.62006987537153879"/>
          <c:h val="0.50318960933741808"/>
        </c:manualLayout>
      </c:layout>
      <c:pie3DChart>
        <c:varyColors val="1"/>
        <c:ser>
          <c:idx val="1"/>
          <c:order val="0"/>
          <c:explosion val="9"/>
          <c:dPt>
            <c:idx val="0"/>
            <c:bubble3D val="0"/>
            <c:spPr>
              <a:solidFill>
                <a:schemeClr val="accent5">
                  <a:lumMod val="75000"/>
                </a:schemeClr>
              </a:solidFill>
              <a:ln w="25400">
                <a:solidFill>
                  <a:schemeClr val="bg1"/>
                </a:solidFill>
              </a:ln>
            </c:spPr>
          </c:dPt>
          <c:dPt>
            <c:idx val="1"/>
            <c:bubble3D val="0"/>
            <c:spPr>
              <a:ln w="25400">
                <a:solidFill>
                  <a:schemeClr val="bg1"/>
                </a:solidFill>
              </a:ln>
            </c:spPr>
          </c:dPt>
          <c:dPt>
            <c:idx val="2"/>
            <c:bubble3D val="0"/>
            <c:spPr>
              <a:solidFill>
                <a:schemeClr val="accent6">
                  <a:lumMod val="75000"/>
                </a:schemeClr>
              </a:solidFill>
              <a:ln w="25400">
                <a:solidFill>
                  <a:schemeClr val="bg1"/>
                </a:solidFill>
              </a:ln>
            </c:spPr>
          </c:dPt>
          <c:dPt>
            <c:idx val="3"/>
            <c:bubble3D val="0"/>
            <c:spPr>
              <a:ln w="25400">
                <a:solidFill>
                  <a:schemeClr val="bg1"/>
                </a:solidFill>
              </a:ln>
            </c:spPr>
          </c:dPt>
          <c:dLbls>
            <c:dLbl>
              <c:idx val="0"/>
              <c:layout>
                <c:manualLayout>
                  <c:x val="2.1023928429179814E-2"/>
                  <c:y val="0.1030306804869731"/>
                </c:manualLayout>
              </c:layout>
              <c:tx>
                <c:rich>
                  <a:bodyPr/>
                  <a:lstStyle/>
                  <a:p>
                    <a:r>
                      <a:rPr lang="en-US"/>
                      <a:t>Banks</a:t>
                    </a:r>
                    <a:r>
                      <a:rPr lang="en-US" baseline="0"/>
                      <a:t>, BGN</a:t>
                    </a:r>
                  </a:p>
                  <a:p>
                    <a:r>
                      <a:rPr lang="en-US" baseline="0"/>
                      <a:t> 3 159.8 million, 65.7%</a:t>
                    </a:r>
                  </a:p>
                </c:rich>
              </c:tx>
              <c:dLblPos val="bestFit"/>
              <c:showLegendKey val="0"/>
              <c:showVal val="1"/>
              <c:showCatName val="1"/>
              <c:showSerName val="0"/>
              <c:showPercent val="1"/>
              <c:showBubbleSize val="0"/>
              <c:extLst>
                <c:ext xmlns:c15="http://schemas.microsoft.com/office/drawing/2012/chart" uri="{CE6537A1-D6FC-4f65-9D91-7224C49458BB}">
                  <c15:layout/>
                </c:ext>
              </c:extLst>
            </c:dLbl>
            <c:dLbl>
              <c:idx val="1"/>
              <c:layout>
                <c:manualLayout>
                  <c:x val="-1.3071898414766419E-2"/>
                  <c:y val="9.0284525604512278E-2"/>
                </c:manualLayout>
              </c:layout>
              <c:tx>
                <c:rich>
                  <a:bodyPr wrap="square" lIns="38100" tIns="19050" rIns="38100" bIns="19050" anchor="ctr">
                    <a:noAutofit/>
                  </a:bodyPr>
                  <a:lstStyle/>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Non-bank financial institutions</a:t>
                    </a:r>
                  </a:p>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companies and individuals</a:t>
                    </a:r>
                    <a:r>
                      <a:rPr lang="en-US" sz="800" baseline="0">
                        <a:latin typeface="Arial" panose="020B0604020202020204" pitchFamily="34" charset="0"/>
                        <a:cs typeface="Arial" panose="020B0604020202020204" pitchFamily="34" charset="0"/>
                      </a:rPr>
                      <a:t>, BGN 661.4 million,  13.7%</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0525785377497671"/>
                      <c:h val="0.33205673758865251"/>
                    </c:manualLayout>
                  </c15:layout>
                </c:ext>
              </c:extLst>
            </c:dLbl>
            <c:dLbl>
              <c:idx val="2"/>
              <c:layout>
                <c:manualLayout>
                  <c:x val="-9.578234627286375E-2"/>
                  <c:y val="-3.0524489523555319E-2"/>
                </c:manualLayout>
              </c:layout>
              <c:tx>
                <c:rich>
                  <a:bodyPr wrap="square" lIns="38100" tIns="19050" rIns="38100" bIns="19050" anchor="ctr">
                    <a:noAutofit/>
                  </a:bodyPr>
                  <a:lstStyle/>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Insurance</a:t>
                    </a:r>
                  </a:p>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corporations and</a:t>
                    </a:r>
                  </a:p>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pension funds, BGN </a:t>
                    </a:r>
                    <a:r>
                      <a:rPr lang="en-US" sz="800" baseline="0">
                        <a:latin typeface="Arial" panose="020B0604020202020204" pitchFamily="34" charset="0"/>
                        <a:cs typeface="Arial" panose="020B0604020202020204" pitchFamily="34" charset="0"/>
                      </a:rPr>
                      <a:t>940.9 million, </a:t>
                    </a:r>
                  </a:p>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19.6%</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3579148632910948"/>
                      <c:h val="0.30773915318463002"/>
                    </c:manualLayout>
                  </c15:layout>
                </c:ext>
              </c:extLst>
            </c:dLbl>
            <c:dLbl>
              <c:idx val="3"/>
              <c:layout>
                <c:manualLayout>
                  <c:x val="0.10947043295241658"/>
                  <c:y val="-3.9007106956106444E-2"/>
                </c:manualLayout>
              </c:layout>
              <c:tx>
                <c:rich>
                  <a:bodyPr/>
                  <a:lstStyle/>
                  <a:p>
                    <a:r>
                      <a:rPr lang="en-US"/>
                      <a:t>Foreign investors,</a:t>
                    </a:r>
                  </a:p>
                  <a:p>
                    <a:r>
                      <a:rPr lang="en-US" baseline="0"/>
                      <a:t>BGN 48.1 million, </a:t>
                    </a:r>
                  </a:p>
                  <a:p>
                    <a:r>
                      <a:rPr lang="en-US"/>
                      <a:t>1.0%</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19866437225148181"/>
                      <c:h val="0.18877956975635279"/>
                    </c:manualLayout>
                  </c15:layout>
                </c:ext>
              </c:extLst>
            </c:dLbl>
            <c:spPr>
              <a:noFill/>
              <a:ln>
                <a:noFill/>
              </a:ln>
              <a:effectLst/>
            </c:spPr>
            <c:txPr>
              <a:bodyPr wrap="square" lIns="38100" tIns="19050" rIns="38100" bIns="19050" anchor="ctr">
                <a:spAutoFit/>
              </a:bodyPr>
              <a:lstStyle/>
              <a:p>
                <a:pPr>
                  <a:defRPr sz="800">
                    <a:latin typeface="Arial" panose="020B0604020202020204" pitchFamily="34" charset="0"/>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'[8]Държатели на ДЦК-03.2020'!$A$3:$A$6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ДЦК-03.2020'!$B$3:$B$6</c:f>
              <c:numCache>
                <c:formatCode>General</c:formatCode>
                <c:ptCount val="4"/>
                <c:pt idx="0">
                  <c:v>2849.9</c:v>
                </c:pt>
                <c:pt idx="1">
                  <c:v>621.9</c:v>
                </c:pt>
                <c:pt idx="2">
                  <c:v>988.6</c:v>
                </c:pt>
                <c:pt idx="3">
                  <c:v>49.3</c:v>
                </c:pt>
              </c:numCache>
            </c:numRef>
          </c:val>
        </c:ser>
        <c:ser>
          <c:idx val="0"/>
          <c:order val="1"/>
          <c:explosion val="9"/>
          <c:dPt>
            <c:idx val="0"/>
            <c:bubble3D val="0"/>
            <c:spPr>
              <a:pattFill prst="pct9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Lbls>
            <c:dLbl>
              <c:idx val="0"/>
              <c:layout>
                <c:manualLayout>
                  <c:x val="3.7512820512820413E-2"/>
                  <c:y val="5.2920833333333334E-2"/>
                </c:manualLayout>
              </c:layout>
              <c:tx>
                <c:rich>
                  <a:bodyPr/>
                  <a:lstStyle/>
                  <a:p>
                    <a:r>
                      <a:rPr lang="en-US"/>
                      <a:t>Banks, BGN 4 428.70 </a:t>
                    </a:r>
                    <a:r>
                      <a:rPr lang="en-US" sz="800" b="0" i="0" u="none" strike="noStrike" baseline="0">
                        <a:effectLst/>
                      </a:rPr>
                      <a:t>million</a:t>
                    </a:r>
                    <a:r>
                      <a:rPr lang="en-US"/>
                      <a:t>, 65%</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1"/>
              <c:layout>
                <c:manualLayout>
                  <c:x val="0"/>
                  <c:y val="0.13969458363159151"/>
                </c:manualLayout>
              </c:layout>
              <c:tx>
                <c:rich>
                  <a:bodyPr/>
                  <a:lstStyle/>
                  <a:p>
                    <a:r>
                      <a:rPr lang="en-US"/>
                      <a:t>Non-bank financial institutions companies  and individuals, BGN 601.73 </a:t>
                    </a:r>
                    <a:r>
                      <a:rPr lang="en-US" sz="800" b="0" i="0" u="none" strike="noStrike" baseline="0">
                        <a:effectLst/>
                      </a:rPr>
                      <a:t>million</a:t>
                    </a:r>
                    <a:r>
                      <a:rPr lang="en-US"/>
                      <a:t>, 9%</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2"/>
              <c:layout>
                <c:manualLayout>
                  <c:x val="-1.1444411851845002E-2"/>
                  <c:y val="-0.10005536621355167"/>
                </c:manualLayout>
              </c:layout>
              <c:tx>
                <c:rich>
                  <a:bodyPr/>
                  <a:lstStyle/>
                  <a:p>
                    <a:r>
                      <a:rPr lang="en-US"/>
                      <a:t>Insurance  corporations and  pension funds, BGN 1 648.69 </a:t>
                    </a:r>
                    <a:r>
                      <a:rPr lang="en-US" sz="800" b="0" i="0" u="none" strike="noStrike" baseline="0">
                        <a:effectLst/>
                      </a:rPr>
                      <a:t>million</a:t>
                    </a:r>
                    <a:r>
                      <a:rPr lang="en-US"/>
                      <a:t>, 24%</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3"/>
              <c:layout>
                <c:manualLayout>
                  <c:x val="7.3564102564102618E-2"/>
                  <c:y val="-5.7512152777777777E-2"/>
                </c:manualLayout>
              </c:layout>
              <c:tx>
                <c:rich>
                  <a:bodyPr/>
                  <a:lstStyle/>
                  <a:p>
                    <a:r>
                      <a:rPr lang="en-US"/>
                      <a:t>Foreign investors, BGN 147.15 million, 2%</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spPr>
              <a:noFill/>
              <a:ln>
                <a:noFill/>
              </a:ln>
              <a:effectLst/>
            </c:spPr>
            <c:txPr>
              <a:bodyPr rot="0" vert="horz"/>
              <a:lstStyle/>
              <a:p>
                <a:pPr>
                  <a:defRPr/>
                </a:pPr>
                <a:endParaRPr lang="bg-BG"/>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[9]Sheet1!$A$3:$A$6</c:f>
              <c:strCache>
                <c:ptCount val="4"/>
                <c:pt idx="0">
                  <c:v>Banks</c:v>
                </c:pt>
                <c:pt idx="1">
                  <c:v>Non-bank financial institutions companies  and individuals</c:v>
                </c:pt>
                <c:pt idx="2">
                  <c:v>Insurance  corporations and  pension funds</c:v>
                </c:pt>
                <c:pt idx="3">
                  <c:v>Foreign investors</c:v>
                </c:pt>
              </c:strCache>
            </c:strRef>
          </c:cat>
          <c:val>
            <c:numRef>
              <c:f>[9]Sheet1!$B$3:$B$6</c:f>
              <c:numCache>
                <c:formatCode>General</c:formatCode>
                <c:ptCount val="4"/>
                <c:pt idx="0">
                  <c:v>4428.7039999999997</c:v>
                </c:pt>
                <c:pt idx="1">
                  <c:v>601.73199999999997</c:v>
                </c:pt>
                <c:pt idx="2">
                  <c:v>1648.691337</c:v>
                </c:pt>
                <c:pt idx="3">
                  <c:v>147.149</c:v>
                </c:pt>
              </c:numCache>
            </c:numRef>
          </c:val>
        </c:ser>
        <c:dLbls>
          <c:dLblPos val="outEnd"/>
          <c:showLegendKey val="0"/>
          <c:showVal val="1"/>
          <c:showCatName val="0"/>
          <c:showSerName val="0"/>
          <c:showPercent val="0"/>
          <c:showBubbleSize val="0"/>
          <c:showLeaderLines val="1"/>
        </c:dLbls>
      </c:pie3DChart>
      <c:spPr>
        <a:effectLst/>
      </c:spPr>
    </c:plotArea>
    <c:plotVisOnly val="1"/>
    <c:dispBlanksAs val="gap"/>
    <c:showDLblsOverMax val="0"/>
  </c:chart>
  <c:spPr>
    <a:solidFill>
      <a:schemeClr val="lt1"/>
    </a:solidFill>
    <a:ln w="9525"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bg-BG"/>
    </a:p>
  </c:txPr>
  <c:printSettings>
    <c:headerFooter/>
    <c:pageMargins b="0.75" l="0.7" r="0.7" t="0.75" header="0.3" footer="0.3"/>
    <c:pageSetup orientation="portrait"/>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dk1"/>
                </a:solidFill>
                <a:latin typeface="Arial" panose="020B0604020202020204" pitchFamily="34" charset="0"/>
                <a:ea typeface="+mn-ea"/>
                <a:cs typeface="Arial" panose="020B0604020202020204" pitchFamily="34" charset="0"/>
              </a:defRPr>
            </a:pPr>
            <a:r>
              <a:rPr lang="en-US" sz="1000"/>
              <a:t>as of</a:t>
            </a:r>
            <a:r>
              <a:rPr lang="bg-BG" sz="1000"/>
              <a:t> 3</a:t>
            </a:r>
            <a:r>
              <a:rPr lang="en-US" sz="1000"/>
              <a:t>0</a:t>
            </a:r>
            <a:r>
              <a:rPr lang="bg-BG" sz="1000"/>
              <a:t>.</a:t>
            </a:r>
            <a:r>
              <a:rPr lang="en-US" sz="1000"/>
              <a:t>06</a:t>
            </a:r>
            <a:r>
              <a:rPr lang="bg-BG" sz="1000"/>
              <a:t>.20</a:t>
            </a:r>
            <a:r>
              <a:rPr lang="en-US" sz="1000"/>
              <a:t>20</a:t>
            </a:r>
            <a:r>
              <a:rPr lang="bg-BG" sz="1000"/>
              <a:t> </a:t>
            </a:r>
          </a:p>
        </c:rich>
      </c:tx>
      <c:layout>
        <c:manualLayout>
          <c:xMode val="edge"/>
          <c:yMode val="edge"/>
          <c:x val="0.69464906064369036"/>
          <c:y val="3.5226630852601061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dk1"/>
              </a:solidFill>
              <a:latin typeface="Arial" panose="020B0604020202020204" pitchFamily="34" charset="0"/>
              <a:ea typeface="+mn-ea"/>
              <a:cs typeface="Arial" panose="020B0604020202020204" pitchFamily="34" charset="0"/>
            </a:defRPr>
          </a:pPr>
          <a:endParaRPr lang="bg-BG"/>
        </a:p>
      </c:txPr>
    </c:title>
    <c:autoTitleDeleted val="0"/>
    <c:view3D>
      <c:rotX val="2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1007736738981442"/>
          <c:y val="0.23905446817304829"/>
          <c:w val="0.61980588490395983"/>
          <c:h val="0.50596211616047093"/>
        </c:manualLayout>
      </c:layout>
      <c:pie3DChart>
        <c:varyColors val="1"/>
        <c:ser>
          <c:idx val="0"/>
          <c:order val="0"/>
          <c:explosion val="9"/>
          <c:dPt>
            <c:idx val="0"/>
            <c:bubble3D val="0"/>
            <c:spPr>
              <a:solidFill>
                <a:schemeClr val="accent5">
                  <a:lumMod val="75000"/>
                </a:schemeClr>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Pt>
            <c:idx val="4"/>
            <c:bubble3D val="0"/>
            <c:spPr>
              <a:solidFill>
                <a:schemeClr val="accent5"/>
              </a:solidFill>
              <a:ln w="25400">
                <a:solidFill>
                  <a:schemeClr val="lt1"/>
                </a:solidFill>
              </a:ln>
              <a:effectLst/>
              <a:sp3d contourW="25400">
                <a:contourClr>
                  <a:schemeClr val="lt1"/>
                </a:contourClr>
              </a:sp3d>
            </c:spPr>
          </c:dPt>
          <c:dPt>
            <c:idx val="5"/>
            <c:bubble3D val="0"/>
            <c:spPr>
              <a:solidFill>
                <a:schemeClr val="accent6"/>
              </a:solidFill>
              <a:ln w="25400">
                <a:solidFill>
                  <a:schemeClr val="lt1"/>
                </a:solidFill>
              </a:ln>
              <a:effectLst/>
              <a:sp3d contourW="25400">
                <a:contourClr>
                  <a:schemeClr val="lt1"/>
                </a:contourClr>
              </a:sp3d>
            </c:spPr>
          </c:dPt>
          <c:dPt>
            <c:idx val="6"/>
            <c:bubble3D val="0"/>
            <c:spPr>
              <a:solidFill>
                <a:schemeClr val="accent1">
                  <a:lumMod val="60000"/>
                </a:schemeClr>
              </a:solidFill>
              <a:ln w="25400">
                <a:solidFill>
                  <a:schemeClr val="lt1"/>
                </a:solidFill>
              </a:ln>
              <a:effectLst/>
              <a:sp3d contourW="25400">
                <a:contourClr>
                  <a:schemeClr val="lt1"/>
                </a:contourClr>
              </a:sp3d>
            </c:spPr>
          </c:dPt>
          <c:dPt>
            <c:idx val="7"/>
            <c:bubble3D val="0"/>
            <c:spPr>
              <a:solidFill>
                <a:schemeClr val="accent2">
                  <a:lumMod val="60000"/>
                </a:schemeClr>
              </a:solidFill>
              <a:ln w="25400">
                <a:solidFill>
                  <a:schemeClr val="lt1"/>
                </a:solidFill>
              </a:ln>
              <a:effectLst/>
              <a:sp3d contourW="25400">
                <a:contourClr>
                  <a:schemeClr val="lt1"/>
                </a:contourClr>
              </a:sp3d>
            </c:spPr>
          </c:dPt>
          <c:dLbls>
            <c:dLbl>
              <c:idx val="0"/>
              <c:layout>
                <c:manualLayout>
                  <c:x val="-1.2039788128624428E-7"/>
                  <c:y val="0.10587141820211422"/>
                </c:manualLayout>
              </c:layout>
              <c:tx>
                <c:rich>
                  <a:bodyPr/>
                  <a:lstStyle/>
                  <a:p>
                    <a:r>
                      <a:rPr lang="en-US"/>
                      <a:t>Banks, BGN</a:t>
                    </a:r>
                    <a:endParaRPr lang="en-US" baseline="0"/>
                  </a:p>
                  <a:p>
                    <a:r>
                      <a:rPr lang="en-US" baseline="0"/>
                      <a:t>4 080.9 million.,</a:t>
                    </a:r>
                  </a:p>
                  <a:p>
                    <a:r>
                      <a:rPr lang="en-US" baseline="0"/>
                      <a:t> 68.5%</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1958003813974491"/>
                      <c:h val="0.1638622267188668"/>
                    </c:manualLayout>
                  </c15:layout>
                </c:ext>
              </c:extLst>
            </c:dLbl>
            <c:dLbl>
              <c:idx val="1"/>
              <c:layout>
                <c:manualLayout>
                  <c:x val="-7.0260099865062167E-3"/>
                  <c:y val="9.8693478971479939E-2"/>
                </c:manualLayout>
              </c:layout>
              <c:tx>
                <c:rich>
                  <a:bodyPr/>
                  <a:lstStyle/>
                  <a:p>
                    <a:r>
                      <a:rPr lang="en-US"/>
                      <a:t>Non-bank</a:t>
                    </a:r>
                  </a:p>
                  <a:p>
                    <a:r>
                      <a:rPr lang="en-US"/>
                      <a:t>financial</a:t>
                    </a:r>
                  </a:p>
                  <a:p>
                    <a:r>
                      <a:rPr lang="en-US"/>
                      <a:t>institutions</a:t>
                    </a:r>
                  </a:p>
                  <a:p>
                    <a:r>
                      <a:rPr lang="en-US"/>
                      <a:t>companies and individuals, </a:t>
                    </a:r>
                    <a:r>
                      <a:rPr lang="en-US" baseline="0"/>
                      <a:t>BGN 697.0 million, </a:t>
                    </a:r>
                  </a:p>
                  <a:p>
                    <a:r>
                      <a:rPr lang="en-US"/>
                      <a:t>11.7%</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1896298018967914"/>
                      <c:h val="0.34294080558365958"/>
                    </c:manualLayout>
                  </c15:layout>
                </c:ext>
              </c:extLst>
            </c:dLbl>
            <c:dLbl>
              <c:idx val="2"/>
              <c:layout>
                <c:manualLayout>
                  <c:x val="-7.4088576586581939E-2"/>
                  <c:y val="-4.8773164348469553E-2"/>
                </c:manualLayout>
              </c:layout>
              <c:tx>
                <c:rich>
                  <a:bodyPr/>
                  <a:lstStyle/>
                  <a:p>
                    <a:r>
                      <a:rPr lang="en-US"/>
                      <a:t>Insurance</a:t>
                    </a:r>
                  </a:p>
                  <a:p>
                    <a:r>
                      <a:rPr lang="en-US"/>
                      <a:t>corporations</a:t>
                    </a:r>
                  </a:p>
                  <a:p>
                    <a:r>
                      <a:rPr lang="en-US"/>
                      <a:t>and pension funds,</a:t>
                    </a:r>
                  </a:p>
                  <a:p>
                    <a:r>
                      <a:rPr lang="en-US" baseline="0"/>
                      <a:t>BGN 1 123.4 million, </a:t>
                    </a:r>
                  </a:p>
                  <a:p>
                    <a:r>
                      <a:rPr lang="en-US"/>
                      <a:t>18.9%</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4056796978109496"/>
                      <c:h val="0.25677450689693571"/>
                    </c:manualLayout>
                  </c15:layout>
                </c:ext>
              </c:extLst>
            </c:dLbl>
            <c:dLbl>
              <c:idx val="3"/>
              <c:layout>
                <c:manualLayout>
                  <c:x val="0.15892327865908579"/>
                  <c:y val="-1.4487632016820195E-2"/>
                </c:manualLayout>
              </c:layout>
              <c:tx>
                <c:rich>
                  <a:bodyPr/>
                  <a:lstStyle/>
                  <a:p>
                    <a:r>
                      <a:rPr lang="en-US"/>
                      <a:t>Foreign investors, </a:t>
                    </a:r>
                    <a:r>
                      <a:rPr lang="en-US" baseline="0"/>
                      <a:t> BGN 55.4 million, </a:t>
                    </a:r>
                  </a:p>
                  <a:p>
                    <a:r>
                      <a:rPr lang="en-US"/>
                      <a:t>0.9%</a:t>
                    </a:r>
                  </a:p>
                </c:rich>
              </c:tx>
              <c:dLblPos val="bestFit"/>
              <c:showLegendKey val="0"/>
              <c:showVal val="1"/>
              <c:showCatName val="1"/>
              <c:showSerName val="0"/>
              <c:showPercent val="1"/>
              <c:showBubbleSize val="0"/>
              <c:extLst>
                <c:ext xmlns:c15="http://schemas.microsoft.com/office/drawing/2012/chart" uri="{CE6537A1-D6FC-4f65-9D91-7224C49458BB}">
                  <c15:layout/>
                </c:ext>
              </c:extLst>
            </c:dLbl>
            <c:spPr>
              <a:noFill/>
              <a:ln>
                <a:noFill/>
              </a:ln>
              <a:effectLst/>
            </c:spPr>
            <c:txPr>
              <a:bodyPr rot="0" spcFirstLastPara="1" vertOverflow="ellipsis" vert="horz" wrap="square" anchor="ctr" anchorCtr="1"/>
              <a:lstStyle/>
              <a:p>
                <a:pPr>
                  <a:defRPr sz="800" b="0" i="0" u="none" strike="noStrike" kern="1200" baseline="0">
                    <a:solidFill>
                      <a:schemeClr val="dk1"/>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6350" cap="flat" cmpd="sng" algn="ctr">
                  <a:solidFill>
                    <a:schemeClr val="dk1"/>
                  </a:solidFill>
                  <a:prstDash val="solid"/>
                  <a:miter lim="800000"/>
                </a:ln>
                <a:effectLst/>
              </c:spPr>
            </c:leaderLines>
            <c:extLst>
              <c:ext xmlns:c15="http://schemas.microsoft.com/office/drawing/2012/chart" uri="{CE6537A1-D6FC-4f65-9D91-7224C49458BB}"/>
            </c:extLst>
          </c:dLbls>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ДЦК-03.2020'!$F$3:$F$6,'[8]Държатели на ДЦК-03.2020'!$F$33:$F$36)</c:f>
              <c:numCache>
                <c:formatCode>General</c:formatCode>
                <c:ptCount val="8"/>
                <c:pt idx="0">
                  <c:v>3681.95</c:v>
                </c:pt>
                <c:pt idx="1">
                  <c:v>690.59</c:v>
                </c:pt>
                <c:pt idx="2">
                  <c:v>1127.8499999999999</c:v>
                </c:pt>
                <c:pt idx="3">
                  <c:v>56.35</c:v>
                </c:pt>
              </c:numCache>
            </c:numRef>
          </c:val>
        </c:ser>
        <c:ser>
          <c:idx val="1"/>
          <c:order val="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ДЦК-03.2020'!$A$33:$A$36</c:f>
              <c:numCache>
                <c:formatCode>General</c:formatCode>
                <c:ptCount val="4"/>
                <c:pt idx="0">
                  <c:v>0</c:v>
                </c:pt>
                <c:pt idx="1">
                  <c:v>0</c:v>
                </c:pt>
                <c:pt idx="2">
                  <c:v>0</c:v>
                </c:pt>
              </c:numCache>
            </c:numRef>
          </c:val>
        </c:ser>
        <c:ser>
          <c:idx val="2"/>
          <c:order val="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ДЦК-03.2020'!$B$33:$B$36</c:f>
              <c:numCache>
                <c:formatCode>General</c:formatCode>
                <c:ptCount val="4"/>
                <c:pt idx="0">
                  <c:v>0</c:v>
                </c:pt>
              </c:numCache>
            </c:numRef>
          </c:val>
        </c:ser>
        <c:ser>
          <c:idx val="3"/>
          <c:order val="3"/>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ДЦК-03.2020'!$C$33:$C$36</c:f>
              <c:numCache>
                <c:formatCode>General</c:formatCode>
                <c:ptCount val="4"/>
                <c:pt idx="0">
                  <c:v>0</c:v>
                </c:pt>
              </c:numCache>
            </c:numRef>
          </c:val>
        </c:ser>
        <c:ser>
          <c:idx val="4"/>
          <c:order val="4"/>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ДЦК-03.2020'!$D$33:$D$36</c:f>
              <c:numCache>
                <c:formatCode>General</c:formatCode>
                <c:ptCount val="4"/>
                <c:pt idx="0">
                  <c:v>0</c:v>
                </c:pt>
              </c:numCache>
            </c:numRef>
          </c:val>
        </c:ser>
        <c:ser>
          <c:idx val="5"/>
          <c:order val="5"/>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ДЦК-03.2020'!$E$33:$E$36</c:f>
              <c:numCache>
                <c:formatCode>General</c:formatCode>
                <c:ptCount val="4"/>
              </c:numCache>
            </c:numRef>
          </c:val>
        </c:ser>
        <c:ser>
          <c:idx val="6"/>
          <c:order val="6"/>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ДЦК-03.2020'!$F$33:$F$36</c:f>
              <c:numCache>
                <c:formatCode>General</c:formatCode>
                <c:ptCount val="4"/>
              </c:numCache>
            </c:numRef>
          </c:val>
        </c:ser>
        <c:ser>
          <c:idx val="7"/>
          <c:order val="7"/>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ДЦК-03.2020'!$A$33:$A$36</c:f>
              <c:numCache>
                <c:formatCode>General</c:formatCode>
                <c:ptCount val="4"/>
                <c:pt idx="0">
                  <c:v>0</c:v>
                </c:pt>
                <c:pt idx="1">
                  <c:v>0</c:v>
                </c:pt>
                <c:pt idx="2">
                  <c:v>0</c:v>
                </c:pt>
              </c:numCache>
            </c:numRef>
          </c:val>
        </c:ser>
        <c:ser>
          <c:idx val="8"/>
          <c:order val="8"/>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ДЦК-03.2020'!$B$33:$B$36</c:f>
              <c:numCache>
                <c:formatCode>General</c:formatCode>
                <c:ptCount val="4"/>
                <c:pt idx="0">
                  <c:v>0</c:v>
                </c:pt>
              </c:numCache>
            </c:numRef>
          </c:val>
        </c:ser>
        <c:ser>
          <c:idx val="9"/>
          <c:order val="9"/>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ДЦК-03.2020'!$C$33:$C$36</c:f>
              <c:numCache>
                <c:formatCode>General</c:formatCode>
                <c:ptCount val="4"/>
                <c:pt idx="0">
                  <c:v>0</c:v>
                </c:pt>
              </c:numCache>
            </c:numRef>
          </c:val>
        </c:ser>
        <c:ser>
          <c:idx val="10"/>
          <c:order val="10"/>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ДЦК-03.2020'!$D$33:$D$36</c:f>
              <c:numCache>
                <c:formatCode>General</c:formatCode>
                <c:ptCount val="4"/>
                <c:pt idx="0">
                  <c:v>0</c:v>
                </c:pt>
              </c:numCache>
            </c:numRef>
          </c:val>
        </c:ser>
        <c:ser>
          <c:idx val="11"/>
          <c:order val="1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ДЦК-03.2020'!$E$33:$E$36</c:f>
              <c:numCache>
                <c:formatCode>General</c:formatCode>
                <c:ptCount val="4"/>
              </c:numCache>
            </c:numRef>
          </c:val>
        </c:ser>
        <c:ser>
          <c:idx val="12"/>
          <c:order val="1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'[8]Държатели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'[8]Държатели на ДЦК-03.2020'!$F$33:$F$36</c:f>
              <c:numCache>
                <c:formatCode>General</c:formatCode>
                <c:ptCount val="4"/>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lt1"/>
    </a:solidFill>
    <a:ln w="9525" cap="flat" cmpd="sng" algn="ctr">
      <a:solidFill>
        <a:schemeClr val="dk1"/>
      </a:solidFill>
      <a:prstDash val="solid"/>
      <a:miter lim="800000"/>
    </a:ln>
    <a:effectLst/>
  </c:spPr>
  <c:txPr>
    <a:bodyPr/>
    <a:lstStyle/>
    <a:p>
      <a:pPr>
        <a:defRPr sz="800">
          <a:solidFill>
            <a:schemeClr val="dk1"/>
          </a:solidFill>
          <a:latin typeface="Arial" panose="020B0604020202020204" pitchFamily="34" charset="0"/>
          <a:ea typeface="+mn-ea"/>
          <a:cs typeface="Arial" panose="020B0604020202020204" pitchFamily="34" charset="0"/>
        </a:defRPr>
      </a:pPr>
      <a:endParaRPr lang="bg-BG"/>
    </a:p>
  </c:txPr>
  <c:printSettings>
    <c:headerFooter>
      <c:oddFooter>&amp;LИзготвил: Х. Зашева
Проверил: Р.Михалева&amp;C&amp;F</c:oddFooter>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7.xml"/></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12.xml.rels><?xml version="1.0" encoding="UTF-8" standalone="yes"?>
<Relationships xmlns="http://schemas.openxmlformats.org/package/2006/relationships"><Relationship Id="rId1" Type="http://schemas.openxmlformats.org/officeDocument/2006/relationships/image" Target="../media/image8.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 Id="rId4" Type="http://schemas.openxmlformats.org/officeDocument/2006/relationships/image" Target="../media/image1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0</xdr:colOff>
      <xdr:row>0</xdr:row>
      <xdr:rowOff>0</xdr:rowOff>
    </xdr:to>
    <xdr:graphicFrame macro="">
      <xdr:nvGraphicFramePr>
        <xdr:cNvPr id="2"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8</xdr:col>
      <xdr:colOff>0</xdr:colOff>
      <xdr:row>0</xdr:row>
      <xdr:rowOff>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0</xdr:row>
      <xdr:rowOff>0</xdr:rowOff>
    </xdr:from>
    <xdr:to>
      <xdr:col>8</xdr:col>
      <xdr:colOff>0</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xdr:wsDr xmlns:xdr="http://schemas.openxmlformats.org/drawingml/2006/spreadsheetDrawing" xmlns:a="http://schemas.openxmlformats.org/drawingml/2006/main">
  <xdr:twoCellAnchor editAs="oneCell">
    <xdr:from>
      <xdr:col>1</xdr:col>
      <xdr:colOff>142876</xdr:colOff>
      <xdr:row>0</xdr:row>
      <xdr:rowOff>114300</xdr:rowOff>
    </xdr:from>
    <xdr:to>
      <xdr:col>10</xdr:col>
      <xdr:colOff>581026</xdr:colOff>
      <xdr:row>24</xdr:row>
      <xdr:rowOff>35441</xdr:rowOff>
    </xdr:to>
    <xdr:pic>
      <xdr:nvPicPr>
        <xdr:cNvPr id="3" name="Picture 2"/>
        <xdr:cNvPicPr>
          <a:picLocks noChangeAspect="1"/>
        </xdr:cNvPicPr>
      </xdr:nvPicPr>
      <xdr:blipFill>
        <a:blip xmlns:r="http://schemas.openxmlformats.org/officeDocument/2006/relationships" r:embed="rId1"/>
        <a:stretch>
          <a:fillRect/>
        </a:stretch>
      </xdr:blipFill>
      <xdr:spPr>
        <a:xfrm>
          <a:off x="752476" y="114300"/>
          <a:ext cx="5924550" cy="4493141"/>
        </a:xfrm>
        <a:prstGeom prst="rect">
          <a:avLst/>
        </a:prstGeom>
        <a:ln>
          <a:solidFill>
            <a:schemeClr val="tx1"/>
          </a:solid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47624</xdr:colOff>
      <xdr:row>0</xdr:row>
      <xdr:rowOff>178593</xdr:rowOff>
    </xdr:from>
    <xdr:to>
      <xdr:col>19</xdr:col>
      <xdr:colOff>83343</xdr:colOff>
      <xdr:row>22</xdr:row>
      <xdr:rowOff>23812</xdr:rowOff>
    </xdr:to>
    <xdr:pic>
      <xdr:nvPicPr>
        <xdr:cNvPr id="6" name="Picture 5"/>
        <xdr:cNvPicPr>
          <a:picLocks noChangeAspect="1"/>
        </xdr:cNvPicPr>
      </xdr:nvPicPr>
      <xdr:blipFill>
        <a:blip xmlns:r="http://schemas.openxmlformats.org/officeDocument/2006/relationships" r:embed="rId1"/>
        <a:stretch>
          <a:fillRect/>
        </a:stretch>
      </xdr:blipFill>
      <xdr:spPr>
        <a:xfrm>
          <a:off x="6119812" y="178593"/>
          <a:ext cx="5500687" cy="4036219"/>
        </a:xfrm>
        <a:prstGeom prst="rect">
          <a:avLst/>
        </a:prstGeom>
        <a:ln>
          <a:solidFill>
            <a:schemeClr val="tx1"/>
          </a:solidFill>
        </a:ln>
      </xdr:spPr>
    </xdr:pic>
    <xdr:clientData/>
  </xdr:twoCellAnchor>
  <xdr:twoCellAnchor editAs="oneCell">
    <xdr:from>
      <xdr:col>0</xdr:col>
      <xdr:colOff>226218</xdr:colOff>
      <xdr:row>0</xdr:row>
      <xdr:rowOff>178594</xdr:rowOff>
    </xdr:from>
    <xdr:to>
      <xdr:col>10</xdr:col>
      <xdr:colOff>40916</xdr:colOff>
      <xdr:row>22</xdr:row>
      <xdr:rowOff>35719</xdr:rowOff>
    </xdr:to>
    <xdr:pic>
      <xdr:nvPicPr>
        <xdr:cNvPr id="11" name="Picture 10"/>
        <xdr:cNvPicPr>
          <a:picLocks noChangeAspect="1"/>
        </xdr:cNvPicPr>
      </xdr:nvPicPr>
      <xdr:blipFill>
        <a:blip xmlns:r="http://schemas.openxmlformats.org/officeDocument/2006/relationships" r:embed="rId2"/>
        <a:stretch>
          <a:fillRect/>
        </a:stretch>
      </xdr:blipFill>
      <xdr:spPr>
        <a:xfrm>
          <a:off x="226218" y="178594"/>
          <a:ext cx="5886886" cy="4048125"/>
        </a:xfrm>
        <a:prstGeom prst="rect">
          <a:avLst/>
        </a:prstGeom>
        <a:ln>
          <a:solidFill>
            <a:schemeClr val="tx1"/>
          </a:solidFill>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xdr:col>
      <xdr:colOff>200025</xdr:colOff>
      <xdr:row>5</xdr:row>
      <xdr:rowOff>0</xdr:rowOff>
    </xdr:from>
    <xdr:to>
      <xdr:col>8</xdr:col>
      <xdr:colOff>291843</xdr:colOff>
      <xdr:row>19</xdr:row>
      <xdr:rowOff>186175</xdr:rowOff>
    </xdr:to>
    <xdr:pic>
      <xdr:nvPicPr>
        <xdr:cNvPr id="4" name="Picture 3"/>
        <xdr:cNvPicPr>
          <a:picLocks noChangeAspect="1"/>
        </xdr:cNvPicPr>
      </xdr:nvPicPr>
      <xdr:blipFill>
        <a:blip xmlns:r="http://schemas.openxmlformats.org/officeDocument/2006/relationships" r:embed="rId5"/>
        <a:stretch>
          <a:fillRect/>
        </a:stretch>
      </xdr:blipFill>
      <xdr:spPr>
        <a:xfrm>
          <a:off x="476250" y="971550"/>
          <a:ext cx="4359018" cy="2853175"/>
        </a:xfrm>
        <a:prstGeom prst="rect">
          <a:avLst/>
        </a:prstGeom>
        <a:ln>
          <a:solidFill>
            <a:schemeClr val="tx1"/>
          </a:solidFill>
        </a:ln>
      </xdr:spPr>
    </xdr:pic>
    <xdr:clientData/>
  </xdr:twoCellAnchor>
  <xdr:twoCellAnchor editAs="oneCell">
    <xdr:from>
      <xdr:col>8</xdr:col>
      <xdr:colOff>285750</xdr:colOff>
      <xdr:row>5</xdr:row>
      <xdr:rowOff>0</xdr:rowOff>
    </xdr:from>
    <xdr:to>
      <xdr:col>14</xdr:col>
      <xdr:colOff>914009</xdr:colOff>
      <xdr:row>19</xdr:row>
      <xdr:rowOff>186175</xdr:rowOff>
    </xdr:to>
    <xdr:pic>
      <xdr:nvPicPr>
        <xdr:cNvPr id="7" name="Picture 6"/>
        <xdr:cNvPicPr>
          <a:picLocks noChangeAspect="1"/>
        </xdr:cNvPicPr>
      </xdr:nvPicPr>
      <xdr:blipFill>
        <a:blip xmlns:r="http://schemas.openxmlformats.org/officeDocument/2006/relationships" r:embed="rId6"/>
        <a:stretch>
          <a:fillRect/>
        </a:stretch>
      </xdr:blipFill>
      <xdr:spPr>
        <a:xfrm>
          <a:off x="4829175" y="971550"/>
          <a:ext cx="4285859" cy="2853175"/>
        </a:xfrm>
        <a:prstGeom prst="rect">
          <a:avLst/>
        </a:prstGeom>
        <a:ln>
          <a:solidFill>
            <a:schemeClr val="tx1"/>
          </a:solidFill>
        </a:ln>
      </xdr:spPr>
    </xdr:pic>
    <xdr:clientData/>
  </xdr:twoCellAnchor>
</xdr:wsDr>
</file>

<file path=xl/drawings/drawing8.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7</xdr:col>
      <xdr:colOff>19050</xdr:colOff>
      <xdr:row>4</xdr:row>
      <xdr:rowOff>152400</xdr:rowOff>
    </xdr:from>
    <xdr:to>
      <xdr:col>13</xdr:col>
      <xdr:colOff>504825</xdr:colOff>
      <xdr:row>18</xdr:row>
      <xdr:rowOff>64232</xdr:rowOff>
    </xdr:to>
    <xdr:pic>
      <xdr:nvPicPr>
        <xdr:cNvPr id="3" name="Picture 2"/>
        <xdr:cNvPicPr>
          <a:picLocks noChangeAspect="1"/>
        </xdr:cNvPicPr>
      </xdr:nvPicPr>
      <xdr:blipFill>
        <a:blip xmlns:r="http://schemas.openxmlformats.org/officeDocument/2006/relationships" r:embed="rId1"/>
        <a:stretch>
          <a:fillRect/>
        </a:stretch>
      </xdr:blipFill>
      <xdr:spPr>
        <a:xfrm>
          <a:off x="4476750" y="914400"/>
          <a:ext cx="4143375" cy="2578832"/>
        </a:xfrm>
        <a:prstGeom prst="rect">
          <a:avLst/>
        </a:prstGeom>
        <a:ln>
          <a:solidFill>
            <a:schemeClr val="tx1"/>
          </a:solidFill>
        </a:ln>
      </xdr:spPr>
    </xdr:pic>
    <xdr:clientData/>
  </xdr:twoCellAnchor>
  <xdr:twoCellAnchor editAs="oneCell">
    <xdr:from>
      <xdr:col>0</xdr:col>
      <xdr:colOff>114300</xdr:colOff>
      <xdr:row>4</xdr:row>
      <xdr:rowOff>161925</xdr:rowOff>
    </xdr:from>
    <xdr:to>
      <xdr:col>7</xdr:col>
      <xdr:colOff>33907</xdr:colOff>
      <xdr:row>18</xdr:row>
      <xdr:rowOff>73757</xdr:rowOff>
    </xdr:to>
    <xdr:pic>
      <xdr:nvPicPr>
        <xdr:cNvPr id="5" name="Picture 4"/>
        <xdr:cNvPicPr>
          <a:picLocks noChangeAspect="1"/>
        </xdr:cNvPicPr>
      </xdr:nvPicPr>
      <xdr:blipFill>
        <a:blip xmlns:r="http://schemas.openxmlformats.org/officeDocument/2006/relationships" r:embed="rId2"/>
        <a:stretch>
          <a:fillRect/>
        </a:stretch>
      </xdr:blipFill>
      <xdr:spPr>
        <a:xfrm>
          <a:off x="114300" y="923925"/>
          <a:ext cx="4377307" cy="2578832"/>
        </a:xfrm>
        <a:prstGeom prst="rect">
          <a:avLst/>
        </a:prstGeom>
        <a:ln>
          <a:solidFill>
            <a:schemeClr val="tx1"/>
          </a:solid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123826</xdr:colOff>
      <xdr:row>4</xdr:row>
      <xdr:rowOff>139390</xdr:rowOff>
    </xdr:from>
    <xdr:to>
      <xdr:col>3</xdr:col>
      <xdr:colOff>569177</xdr:colOff>
      <xdr:row>21</xdr:row>
      <xdr:rowOff>142874</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581028</xdr:colOff>
      <xdr:row>4</xdr:row>
      <xdr:rowOff>139390</xdr:rowOff>
    </xdr:from>
    <xdr:to>
      <xdr:col>7</xdr:col>
      <xdr:colOff>110815</xdr:colOff>
      <xdr:row>21</xdr:row>
      <xdr:rowOff>142875</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c:userShapes xmlns:c="http://schemas.openxmlformats.org/drawingml/2006/chart">
  <cdr:relSizeAnchor xmlns:cdr="http://schemas.openxmlformats.org/drawingml/2006/chartDrawing">
    <cdr:from>
      <cdr:x>0.01104</cdr:x>
      <cdr:y>0.76358</cdr:y>
    </cdr:from>
    <cdr:to>
      <cdr:x>0.96875</cdr:x>
      <cdr:y>0.96078</cdr:y>
    </cdr:to>
    <cdr:sp macro="" textlink="">
      <cdr:nvSpPr>
        <cdr:cNvPr id="3" name="TextBox 1"/>
        <cdr:cNvSpPr txBox="1"/>
      </cdr:nvSpPr>
      <cdr:spPr>
        <a:xfrm xmlns:a="http://schemas.openxmlformats.org/drawingml/2006/main">
          <a:off x="47626" y="2261934"/>
          <a:ext cx="4132362" cy="584161"/>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800" b="1">
              <a:latin typeface="Arial" panose="020B0604020202020204" pitchFamily="34" charset="0"/>
              <a:cs typeface="Arial" panose="020B0604020202020204" pitchFamily="34" charset="0"/>
            </a:rPr>
            <a:t>Notes:</a:t>
          </a:r>
        </a:p>
        <a:p xmlns:a="http://schemas.openxmlformats.org/drawingml/2006/main">
          <a:pPr algn="just"/>
          <a:r>
            <a:rPr lang="en-US" sz="800" b="0">
              <a:latin typeface="Arial" panose="020B0604020202020204" pitchFamily="34" charset="0"/>
              <a:cs typeface="Arial" panose="020B0604020202020204" pitchFamily="34" charset="0"/>
            </a:rPr>
            <a:t>1. The</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lev equivalent</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of government</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securities</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denominated</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in</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foreign currency</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is based on BNB exchange rates quoted for the last business</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day of the period.</a:t>
          </a:r>
        </a:p>
        <a:p xmlns:a="http://schemas.openxmlformats.org/drawingml/2006/main">
          <a:pPr algn="just"/>
          <a:r>
            <a:rPr lang="en-US" sz="800">
              <a:latin typeface="Arial" panose="020B0604020202020204" pitchFamily="34" charset="0"/>
              <a:cs typeface="Arial" panose="020B0604020202020204" pitchFamily="34" charset="0"/>
            </a:rPr>
            <a:t>2. Based on date of the BNB and ESROT participants.</a:t>
          </a:r>
        </a:p>
      </cdr:txBody>
    </cdr:sp>
  </cdr:relSizeAnchor>
</c:userShapes>
</file>

<file path=xl/drawings/drawing11.xml><?xml version="1.0" encoding="utf-8"?>
<c:userShapes xmlns:c="http://schemas.openxmlformats.org/drawingml/2006/chart">
  <cdr:relSizeAnchor xmlns:cdr="http://schemas.openxmlformats.org/drawingml/2006/chartDrawing">
    <cdr:from>
      <cdr:x>0.04121</cdr:x>
      <cdr:y>0.76238</cdr:y>
    </cdr:from>
    <cdr:to>
      <cdr:x>0.24946</cdr:x>
      <cdr:y>1</cdr:y>
    </cdr:to>
    <cdr:sp macro="" textlink="">
      <cdr:nvSpPr>
        <cdr:cNvPr id="4" name="TextBox 3"/>
        <cdr:cNvSpPr txBox="1"/>
      </cdr:nvSpPr>
      <cdr:spPr>
        <a:xfrm xmlns:a="http://schemas.openxmlformats.org/drawingml/2006/main">
          <a:off x="180975" y="34575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0.07592</cdr:x>
      <cdr:y>0.76238</cdr:y>
    </cdr:from>
    <cdr:to>
      <cdr:x>0.28416</cdr:x>
      <cdr:y>1</cdr:y>
    </cdr:to>
    <cdr:sp macro="" textlink="">
      <cdr:nvSpPr>
        <cdr:cNvPr id="7" name="TextBox 6"/>
        <cdr:cNvSpPr txBox="1"/>
      </cdr:nvSpPr>
      <cdr:spPr>
        <a:xfrm xmlns:a="http://schemas.openxmlformats.org/drawingml/2006/main">
          <a:off x="333375" y="33147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cdr:x>
      <cdr:y>0.84158</cdr:y>
    </cdr:from>
    <cdr:to>
      <cdr:x>0.66377</cdr:x>
      <cdr:y>1</cdr:y>
    </cdr:to>
    <cdr:sp macro="" textlink="">
      <cdr:nvSpPr>
        <cdr:cNvPr id="8" name="TextBox 7"/>
        <cdr:cNvSpPr txBox="1"/>
      </cdr:nvSpPr>
      <cdr:spPr>
        <a:xfrm xmlns:a="http://schemas.openxmlformats.org/drawingml/2006/main">
          <a:off x="0" y="3238499"/>
          <a:ext cx="2914649" cy="60959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0.02275</cdr:x>
      <cdr:y>0.76103</cdr:y>
    </cdr:from>
    <cdr:to>
      <cdr:x>0.96131</cdr:x>
      <cdr:y>0.97314</cdr:y>
    </cdr:to>
    <cdr:sp macro="" textlink="">
      <cdr:nvSpPr>
        <cdr:cNvPr id="2" name="Rectangle 1"/>
        <cdr:cNvSpPr/>
      </cdr:nvSpPr>
      <cdr:spPr>
        <a:xfrm xmlns:a="http://schemas.openxmlformats.org/drawingml/2006/main">
          <a:off x="94467" y="2268884"/>
          <a:ext cx="3897742" cy="632369"/>
        </a:xfrm>
        <a:prstGeom xmlns:a="http://schemas.openxmlformats.org/drawingml/2006/main" prst="rect">
          <a:avLst/>
        </a:prstGeom>
        <a:ln xmlns:a="http://schemas.openxmlformats.org/drawingml/2006/main">
          <a:no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800" b="1" baseline="0">
              <a:solidFill>
                <a:schemeClr val="dk1"/>
              </a:solidFill>
              <a:effectLst/>
              <a:latin typeface="Arial" panose="020B0604020202020204" pitchFamily="34" charset="0"/>
              <a:ea typeface="+mn-ea"/>
              <a:cs typeface="Arial" panose="020B0604020202020204" pitchFamily="34" charset="0"/>
            </a:rPr>
            <a:t>Notes:</a:t>
          </a:r>
          <a:endParaRPr lang="bg-BG" sz="800" baseline="0">
            <a:effectLst/>
            <a:latin typeface="Arial" panose="020B0604020202020204" pitchFamily="34" charset="0"/>
            <a:cs typeface="Arial" panose="020B0604020202020204" pitchFamily="34" charset="0"/>
          </a:endParaRPr>
        </a:p>
        <a:p xmlns:a="http://schemas.openxmlformats.org/drawingml/2006/main">
          <a:pPr algn="just"/>
          <a:r>
            <a:rPr lang="en-US" sz="800" b="0" baseline="0">
              <a:solidFill>
                <a:schemeClr val="dk1"/>
              </a:solidFill>
              <a:effectLst/>
              <a:latin typeface="Arial" panose="020B0604020202020204" pitchFamily="34" charset="0"/>
              <a:ea typeface="+mn-ea"/>
              <a:cs typeface="Arial" panose="020B0604020202020204" pitchFamily="34" charset="0"/>
            </a:rPr>
            <a:t>1. The lev equivalent of government securities denominated in foreign currency is based on BNB exchange rates quoted for the last business day of the period.</a:t>
          </a:r>
          <a:endParaRPr lang="bg-BG" sz="800" baseline="0">
            <a:effectLst/>
            <a:latin typeface="Arial" panose="020B0604020202020204" pitchFamily="34" charset="0"/>
            <a:cs typeface="Arial" panose="020B0604020202020204" pitchFamily="34" charset="0"/>
          </a:endParaRPr>
        </a:p>
        <a:p xmlns:a="http://schemas.openxmlformats.org/drawingml/2006/main">
          <a:pPr algn="just"/>
          <a:r>
            <a:rPr lang="en-US" sz="800" baseline="0">
              <a:solidFill>
                <a:schemeClr val="dk1"/>
              </a:solidFill>
              <a:effectLst/>
              <a:latin typeface="Arial" panose="020B0604020202020204" pitchFamily="34" charset="0"/>
              <a:ea typeface="+mn-ea"/>
              <a:cs typeface="Arial" panose="020B0604020202020204" pitchFamily="34" charset="0"/>
            </a:rPr>
            <a:t>2. Based on date of the BNB and ESROT participants.</a:t>
          </a:r>
          <a:endParaRPr lang="bg-BG" sz="800" baseline="0">
            <a:effectLst/>
            <a:latin typeface="Arial" panose="020B0604020202020204" pitchFamily="34" charset="0"/>
            <a:cs typeface="Arial" panose="020B0604020202020204" pitchFamily="34" charset="0"/>
          </a:endParaRPr>
        </a:p>
        <a:p xmlns:a="http://schemas.openxmlformats.org/drawingml/2006/main">
          <a:endParaRPr lang="bg-BG" sz="800" baseline="0"/>
        </a:p>
      </cdr:txBody>
    </cdr:sp>
  </cdr:relSizeAnchor>
</c:userShapes>
</file>

<file path=xl/drawings/drawing12.xml><?xml version="1.0" encoding="utf-8"?>
<xdr:wsDr xmlns:xdr="http://schemas.openxmlformats.org/drawingml/2006/spreadsheetDrawing" xmlns:a="http://schemas.openxmlformats.org/drawingml/2006/main">
  <xdr:twoCellAnchor editAs="oneCell">
    <xdr:from>
      <xdr:col>1</xdr:col>
      <xdr:colOff>85725</xdr:colOff>
      <xdr:row>3</xdr:row>
      <xdr:rowOff>57150</xdr:rowOff>
    </xdr:from>
    <xdr:to>
      <xdr:col>8</xdr:col>
      <xdr:colOff>1360269</xdr:colOff>
      <xdr:row>19</xdr:row>
      <xdr:rowOff>63511</xdr:rowOff>
    </xdr:to>
    <xdr:pic>
      <xdr:nvPicPr>
        <xdr:cNvPr id="3" name="Picture 2"/>
        <xdr:cNvPicPr>
          <a:picLocks noChangeAspect="1"/>
        </xdr:cNvPicPr>
      </xdr:nvPicPr>
      <xdr:blipFill>
        <a:blip xmlns:r="http://schemas.openxmlformats.org/officeDocument/2006/relationships" r:embed="rId1"/>
        <a:stretch>
          <a:fillRect/>
        </a:stretch>
      </xdr:blipFill>
      <xdr:spPr>
        <a:xfrm>
          <a:off x="1000125" y="628650"/>
          <a:ext cx="5541744" cy="3054361"/>
        </a:xfrm>
        <a:prstGeom prst="rect">
          <a:avLst/>
        </a:prstGeom>
        <a:ln>
          <a:solidFill>
            <a:schemeClr val="tx1"/>
          </a:solid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123825</xdr:colOff>
      <xdr:row>1</xdr:row>
      <xdr:rowOff>57150</xdr:rowOff>
    </xdr:from>
    <xdr:to>
      <xdr:col>13</xdr:col>
      <xdr:colOff>666944</xdr:colOff>
      <xdr:row>24</xdr:row>
      <xdr:rowOff>40764</xdr:rowOff>
    </xdr:to>
    <xdr:pic>
      <xdr:nvPicPr>
        <xdr:cNvPr id="5" name="Picture 4"/>
        <xdr:cNvPicPr>
          <a:picLocks noChangeAspect="1"/>
        </xdr:cNvPicPr>
      </xdr:nvPicPr>
      <xdr:blipFill>
        <a:blip xmlns:r="http://schemas.openxmlformats.org/officeDocument/2006/relationships" r:embed="rId1"/>
        <a:stretch>
          <a:fillRect/>
        </a:stretch>
      </xdr:blipFill>
      <xdr:spPr>
        <a:xfrm>
          <a:off x="1952625" y="247650"/>
          <a:ext cx="6639119" cy="4365114"/>
        </a:xfrm>
        <a:prstGeom prst="rect">
          <a:avLst/>
        </a:prstGeom>
        <a:ln>
          <a:solidFill>
            <a:schemeClr val="tx1"/>
          </a:solid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142875</xdr:colOff>
      <xdr:row>1</xdr:row>
      <xdr:rowOff>0</xdr:rowOff>
    </xdr:from>
    <xdr:to>
      <xdr:col>10</xdr:col>
      <xdr:colOff>381000</xdr:colOff>
      <xdr:row>21</xdr:row>
      <xdr:rowOff>38100</xdr:rowOff>
    </xdr:to>
    <xdr:pic>
      <xdr:nvPicPr>
        <xdr:cNvPr id="6" name="Picture 5"/>
        <xdr:cNvPicPr>
          <a:picLocks noChangeAspect="1"/>
        </xdr:cNvPicPr>
      </xdr:nvPicPr>
      <xdr:blipFill>
        <a:blip xmlns:r="http://schemas.openxmlformats.org/officeDocument/2006/relationships" r:embed="rId1"/>
        <a:stretch>
          <a:fillRect/>
        </a:stretch>
      </xdr:blipFill>
      <xdr:spPr>
        <a:xfrm>
          <a:off x="885825" y="190500"/>
          <a:ext cx="5724525" cy="3848100"/>
        </a:xfrm>
        <a:prstGeom prst="rect">
          <a:avLst/>
        </a:prstGeom>
        <a:ln>
          <a:solidFill>
            <a:schemeClr val="tx1"/>
          </a:solid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152400</xdr:colOff>
      <xdr:row>0</xdr:row>
      <xdr:rowOff>171450</xdr:rowOff>
    </xdr:from>
    <xdr:to>
      <xdr:col>9</xdr:col>
      <xdr:colOff>438150</xdr:colOff>
      <xdr:row>19</xdr:row>
      <xdr:rowOff>190499</xdr:rowOff>
    </xdr:to>
    <xdr:pic>
      <xdr:nvPicPr>
        <xdr:cNvPr id="7" name="Picture 6"/>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171450"/>
          <a:ext cx="5162550" cy="3638549"/>
        </a:xfrm>
        <a:prstGeom prst="rect">
          <a:avLst/>
        </a:prstGeom>
        <a:noFill/>
        <a:ln>
          <a:solidFill>
            <a:schemeClr val="tx1"/>
          </a:solidFill>
        </a:ln>
      </xdr:spPr>
    </xdr:pic>
    <xdr:clientData/>
  </xdr:twoCellAnchor>
  <xdr:twoCellAnchor editAs="oneCell">
    <xdr:from>
      <xdr:col>1</xdr:col>
      <xdr:colOff>171450</xdr:colOff>
      <xdr:row>20</xdr:row>
      <xdr:rowOff>19051</xdr:rowOff>
    </xdr:from>
    <xdr:to>
      <xdr:col>9</xdr:col>
      <xdr:colOff>447675</xdr:colOff>
      <xdr:row>40</xdr:row>
      <xdr:rowOff>19050</xdr:rowOff>
    </xdr:to>
    <xdr:pic>
      <xdr:nvPicPr>
        <xdr:cNvPr id="20" name="Picture 19"/>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1050" y="3829051"/>
          <a:ext cx="5153025" cy="3809999"/>
        </a:xfrm>
        <a:prstGeom prst="rect">
          <a:avLst/>
        </a:prstGeom>
        <a:noFill/>
        <a:ln>
          <a:solidFill>
            <a:schemeClr val="tx1"/>
          </a:solidFill>
        </a:ln>
      </xdr:spPr>
    </xdr:pic>
    <xdr:clientData/>
  </xdr:twoCellAnchor>
  <xdr:twoCellAnchor editAs="oneCell">
    <xdr:from>
      <xdr:col>9</xdr:col>
      <xdr:colOff>457201</xdr:colOff>
      <xdr:row>20</xdr:row>
      <xdr:rowOff>0</xdr:rowOff>
    </xdr:from>
    <xdr:to>
      <xdr:col>17</xdr:col>
      <xdr:colOff>762001</xdr:colOff>
      <xdr:row>40</xdr:row>
      <xdr:rowOff>0</xdr:rowOff>
    </xdr:to>
    <xdr:pic>
      <xdr:nvPicPr>
        <xdr:cNvPr id="24" name="Picture 23"/>
        <xdr:cNvPicPr>
          <a:picLocks noChangeAspect="1"/>
        </xdr:cNvPicPr>
      </xdr:nvPicPr>
      <xdr:blipFill>
        <a:blip xmlns:r="http://schemas.openxmlformats.org/officeDocument/2006/relationships" r:embed="rId3"/>
        <a:stretch>
          <a:fillRect/>
        </a:stretch>
      </xdr:blipFill>
      <xdr:spPr>
        <a:xfrm>
          <a:off x="5943601" y="3810000"/>
          <a:ext cx="5181600" cy="3810000"/>
        </a:xfrm>
        <a:prstGeom prst="rect">
          <a:avLst/>
        </a:prstGeom>
        <a:ln>
          <a:solidFill>
            <a:schemeClr val="tx1"/>
          </a:solidFill>
        </a:ln>
      </xdr:spPr>
    </xdr:pic>
    <xdr:clientData/>
  </xdr:twoCellAnchor>
  <xdr:twoCellAnchor editAs="oneCell">
    <xdr:from>
      <xdr:col>9</xdr:col>
      <xdr:colOff>447676</xdr:colOff>
      <xdr:row>0</xdr:row>
      <xdr:rowOff>142875</xdr:rowOff>
    </xdr:from>
    <xdr:to>
      <xdr:col>17</xdr:col>
      <xdr:colOff>733426</xdr:colOff>
      <xdr:row>19</xdr:row>
      <xdr:rowOff>168910</xdr:rowOff>
    </xdr:to>
    <xdr:pic>
      <xdr:nvPicPr>
        <xdr:cNvPr id="9" name="Picture 8"/>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934076" y="142875"/>
          <a:ext cx="5162550" cy="3645535"/>
        </a:xfrm>
        <a:prstGeom prst="rect">
          <a:avLst/>
        </a:prstGeom>
        <a:noFill/>
        <a:ln>
          <a:solidFill>
            <a:schemeClr val="tx1"/>
          </a:solid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266700</xdr:colOff>
      <xdr:row>2</xdr:row>
      <xdr:rowOff>28575</xdr:rowOff>
    </xdr:from>
    <xdr:to>
      <xdr:col>11</xdr:col>
      <xdr:colOff>669599</xdr:colOff>
      <xdr:row>25</xdr:row>
      <xdr:rowOff>164603</xdr:rowOff>
    </xdr:to>
    <xdr:pic>
      <xdr:nvPicPr>
        <xdr:cNvPr id="4" name="Picture 3"/>
        <xdr:cNvPicPr>
          <a:picLocks noChangeAspect="1"/>
        </xdr:cNvPicPr>
      </xdr:nvPicPr>
      <xdr:blipFill>
        <a:blip xmlns:r="http://schemas.openxmlformats.org/officeDocument/2006/relationships" r:embed="rId1"/>
        <a:stretch>
          <a:fillRect/>
        </a:stretch>
      </xdr:blipFill>
      <xdr:spPr>
        <a:xfrm>
          <a:off x="952500" y="409575"/>
          <a:ext cx="6498899" cy="4517528"/>
        </a:xfrm>
        <a:prstGeom prst="rect">
          <a:avLst/>
        </a:prstGeom>
        <a:ln>
          <a:solidFill>
            <a:schemeClr val="tx1"/>
          </a:solid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Users\StefanYa\AppData\Local\Microsoft\Windows\Temporary%20Internet%20Files\Content.Outlook\ER848NG8\&#1057;&#1090;&#1088;&#1091;&#1082;&#1090;&#1091;&#1088;&#1072;-&#1087;&#1086;-&#1089;&#1088;&#1086;&#1095;&#1085;&#1086;&#1089;&#1090;2%2018A%20&#1085;&#1086;&#107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Users\SvetlaM\AppData\Local\Microsoft\Windows\Temporary%20Internet%20Files\Content.Outlook\7DICBWSI\&#1057;&#1090;&#1088;&#1091;&#1082;&#1090;&#1091;&#1088;&#1072;-&#1087;&#1086;-&#1089;&#1088;&#1086;&#1095;&#1085;&#1086;&#1089;&#1090;2.19A%20&#1085;&#1086;&#1074;%20(00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Users\SvetlaM\Documents\&#1058;&#1088;&#1080;&#1084;&#1077;&#1089;&#1077;&#1095;&#1077;&#1085;%20&#1073;&#1102;&#1083;&#1077;&#1090;&#1080;&#1085;\&#1055;&#1072;&#1079;&#1072;&#1088;%20&#1085;&#1072;%20&#1044;&#1062;&#1050;\&#1057;&#1074;&#1077;&#1090;&#1083;&#1072;\I-&#1074;&#1086;%20&#1090;&#1088;&#1080;&#1084;&#1077;&#1089;.%202020\Holder%20of%20Governments%20Securities%20-%20I%20&#1090;&#1088;&#1080;&#1084;&#1077;&#10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www.bnb.bg/bnbweb/groups/public/documents/bnb_download/Holder%20of%20Governments%20Securities-03-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ържатели на ДЦК-03.2020"/>
    </sheetNames>
    <sheetDataSet>
      <sheetData sheetId="0">
        <row r="3">
          <cell r="A3" t="str">
            <v>Banks</v>
          </cell>
          <cell r="B3">
            <v>2849.9</v>
          </cell>
          <cell r="E3" t="str">
            <v>Banks</v>
          </cell>
          <cell r="F3">
            <v>3681.95</v>
          </cell>
        </row>
        <row r="4">
          <cell r="A4" t="str">
            <v>Non-bank financial institutions companies  and individuals</v>
          </cell>
          <cell r="B4">
            <v>621.9</v>
          </cell>
          <cell r="E4" t="str">
            <v>Non-bank financial institutions companies  and individuals</v>
          </cell>
          <cell r="F4">
            <v>690.59</v>
          </cell>
        </row>
        <row r="5">
          <cell r="A5" t="str">
            <v>Insurance  corporations and  pension funds</v>
          </cell>
          <cell r="B5">
            <v>988.6</v>
          </cell>
          <cell r="E5" t="str">
            <v>Insurance  corporations and  pension funds</v>
          </cell>
          <cell r="F5">
            <v>1127.8499999999999</v>
          </cell>
        </row>
        <row r="6">
          <cell r="A6" t="str">
            <v>Foreign investors</v>
          </cell>
          <cell r="B6">
            <v>49.3</v>
          </cell>
          <cell r="E6" t="str">
            <v>Foreign investors</v>
          </cell>
          <cell r="F6">
            <v>56.35</v>
          </cell>
        </row>
        <row r="33">
          <cell r="A33">
            <v>0</v>
          </cell>
          <cell r="B33">
            <v>0</v>
          </cell>
          <cell r="C33">
            <v>0</v>
          </cell>
          <cell r="D33">
            <v>0</v>
          </cell>
        </row>
        <row r="34">
          <cell r="A34">
            <v>0</v>
          </cell>
        </row>
        <row r="35">
          <cell r="A35">
            <v>0</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Banks</v>
          </cell>
          <cell r="B3">
            <v>4428.7039999999997</v>
          </cell>
        </row>
        <row r="4">
          <cell r="A4" t="str">
            <v>Non-bank financial institutions companies  and individuals</v>
          </cell>
          <cell r="B4">
            <v>601.73199999999997</v>
          </cell>
        </row>
        <row r="5">
          <cell r="A5" t="str">
            <v>Insurance  corporations and  pension funds</v>
          </cell>
          <cell r="B5">
            <v>1648.691337</v>
          </cell>
        </row>
        <row r="6">
          <cell r="A6" t="str">
            <v>Foreign investors</v>
          </cell>
          <cell r="B6">
            <v>147.149</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7"/>
  <sheetViews>
    <sheetView zoomScaleNormal="100" workbookViewId="0">
      <selection activeCell="B4" sqref="B4"/>
    </sheetView>
  </sheetViews>
  <sheetFormatPr defaultRowHeight="15"/>
  <cols>
    <col min="1" max="1" width="1.5703125" style="27" customWidth="1"/>
    <col min="2" max="2" width="27.85546875" style="27" customWidth="1"/>
    <col min="3" max="3" width="9.140625" style="27"/>
    <col min="4" max="4" width="9.7109375" style="27" customWidth="1"/>
    <col min="5" max="5" width="6.42578125" style="27" customWidth="1"/>
    <col min="6" max="6" width="6.7109375" style="27" customWidth="1"/>
    <col min="7" max="7" width="10.85546875" style="27" bestFit="1" customWidth="1"/>
    <col min="8" max="8" width="6.140625" style="27" customWidth="1"/>
    <col min="9" max="9" width="9.140625" style="27"/>
    <col min="10" max="10" width="11.42578125" style="27" customWidth="1"/>
    <col min="11" max="11" width="4.85546875" style="27" customWidth="1"/>
    <col min="12" max="16384" width="9.140625" style="27"/>
  </cols>
  <sheetData>
    <row r="2" spans="2:11" ht="15" customHeight="1">
      <c r="D2" s="117" t="s">
        <v>232</v>
      </c>
      <c r="E2" s="117"/>
      <c r="F2" s="117"/>
      <c r="G2" s="117"/>
      <c r="H2" s="117"/>
      <c r="I2" s="117"/>
      <c r="J2" s="117"/>
    </row>
    <row r="3" spans="2:11">
      <c r="B3" s="484" t="s">
        <v>228</v>
      </c>
      <c r="C3" s="485"/>
      <c r="D3" s="485"/>
      <c r="E3" s="485"/>
      <c r="F3" s="485"/>
      <c r="G3" s="485"/>
      <c r="H3" s="485"/>
      <c r="I3" s="485"/>
      <c r="J3" s="485"/>
      <c r="K3" s="485"/>
    </row>
    <row r="4" spans="2:11" ht="15" customHeight="1">
      <c r="B4" s="79"/>
    </row>
    <row r="5" spans="2:11">
      <c r="B5" s="63" t="s">
        <v>174</v>
      </c>
      <c r="C5" s="486" t="s">
        <v>207</v>
      </c>
      <c r="D5" s="487"/>
      <c r="E5" s="488"/>
      <c r="F5" s="486" t="s">
        <v>208</v>
      </c>
      <c r="G5" s="487"/>
      <c r="H5" s="488"/>
      <c r="I5" s="486" t="s">
        <v>207</v>
      </c>
      <c r="J5" s="487"/>
      <c r="K5" s="488"/>
    </row>
    <row r="6" spans="2:11">
      <c r="B6" s="46" t="s">
        <v>175</v>
      </c>
      <c r="C6" s="478">
        <v>43845</v>
      </c>
      <c r="D6" s="479"/>
      <c r="E6" s="480"/>
      <c r="F6" s="478">
        <v>43637</v>
      </c>
      <c r="G6" s="479"/>
      <c r="H6" s="480"/>
      <c r="I6" s="478">
        <v>43845</v>
      </c>
      <c r="J6" s="479"/>
      <c r="K6" s="480"/>
    </row>
    <row r="7" spans="2:11">
      <c r="B7" s="46" t="s">
        <v>176</v>
      </c>
      <c r="C7" s="478">
        <v>45672</v>
      </c>
      <c r="D7" s="479"/>
      <c r="E7" s="480"/>
      <c r="F7" s="478">
        <v>47473</v>
      </c>
      <c r="G7" s="479"/>
      <c r="H7" s="480"/>
      <c r="I7" s="478">
        <v>45672</v>
      </c>
      <c r="J7" s="479"/>
      <c r="K7" s="480"/>
    </row>
    <row r="8" spans="2:11">
      <c r="B8" s="46" t="s">
        <v>177</v>
      </c>
      <c r="C8" s="481" t="s">
        <v>0</v>
      </c>
      <c r="D8" s="482"/>
      <c r="E8" s="483"/>
      <c r="F8" s="481" t="s">
        <v>0</v>
      </c>
      <c r="G8" s="482"/>
      <c r="H8" s="483"/>
      <c r="I8" s="481" t="s">
        <v>0</v>
      </c>
      <c r="J8" s="482"/>
      <c r="K8" s="483"/>
    </row>
    <row r="9" spans="2:11">
      <c r="B9" s="46" t="s">
        <v>178</v>
      </c>
      <c r="C9" s="474">
        <v>0.01</v>
      </c>
      <c r="D9" s="475"/>
      <c r="E9" s="476"/>
      <c r="F9" s="474">
        <v>0.5</v>
      </c>
      <c r="G9" s="475"/>
      <c r="H9" s="476"/>
      <c r="I9" s="474">
        <v>0.01</v>
      </c>
      <c r="J9" s="475"/>
      <c r="K9" s="476"/>
    </row>
    <row r="10" spans="2:11">
      <c r="B10" s="64" t="s">
        <v>179</v>
      </c>
      <c r="C10" s="477" t="s">
        <v>229</v>
      </c>
      <c r="D10" s="477">
        <v>39209</v>
      </c>
      <c r="E10" s="477" t="s">
        <v>180</v>
      </c>
      <c r="F10" s="477" t="s">
        <v>230</v>
      </c>
      <c r="G10" s="477">
        <v>39209</v>
      </c>
      <c r="H10" s="477" t="s">
        <v>180</v>
      </c>
      <c r="I10" s="477" t="s">
        <v>231</v>
      </c>
      <c r="J10" s="477">
        <v>39209</v>
      </c>
      <c r="K10" s="477" t="s">
        <v>180</v>
      </c>
    </row>
    <row r="11" spans="2:11">
      <c r="B11" s="47" t="s">
        <v>181</v>
      </c>
      <c r="C11" s="466">
        <v>43929</v>
      </c>
      <c r="D11" s="467">
        <v>39211</v>
      </c>
      <c r="E11" s="467"/>
      <c r="F11" s="466">
        <v>43936</v>
      </c>
      <c r="G11" s="467">
        <v>39211</v>
      </c>
      <c r="H11" s="467"/>
      <c r="I11" s="466">
        <v>43950</v>
      </c>
      <c r="J11" s="467">
        <v>39211</v>
      </c>
      <c r="K11" s="467"/>
    </row>
    <row r="12" spans="2:11">
      <c r="B12" s="48" t="s">
        <v>204</v>
      </c>
      <c r="C12" s="468"/>
      <c r="D12" s="469"/>
      <c r="E12" s="470"/>
      <c r="F12" s="468"/>
      <c r="G12" s="469"/>
      <c r="H12" s="470"/>
      <c r="I12" s="468"/>
      <c r="J12" s="469"/>
      <c r="K12" s="470"/>
    </row>
    <row r="13" spans="2:11">
      <c r="B13" s="49" t="s">
        <v>205</v>
      </c>
      <c r="C13" s="458">
        <v>200000000</v>
      </c>
      <c r="D13" s="459"/>
      <c r="E13" s="460"/>
      <c r="F13" s="458">
        <v>200000000</v>
      </c>
      <c r="G13" s="459"/>
      <c r="H13" s="460"/>
      <c r="I13" s="458">
        <v>200000000</v>
      </c>
      <c r="J13" s="461"/>
      <c r="K13" s="462"/>
    </row>
    <row r="14" spans="2:11">
      <c r="B14" s="50" t="s">
        <v>182</v>
      </c>
      <c r="C14" s="471"/>
      <c r="D14" s="472"/>
      <c r="E14" s="473"/>
      <c r="F14" s="471"/>
      <c r="G14" s="472"/>
      <c r="H14" s="473"/>
      <c r="I14" s="471"/>
      <c r="J14" s="472"/>
      <c r="K14" s="473"/>
    </row>
    <row r="15" spans="2:11">
      <c r="B15" s="51" t="s">
        <v>209</v>
      </c>
      <c r="C15" s="455">
        <v>358300000</v>
      </c>
      <c r="D15" s="456"/>
      <c r="E15" s="457"/>
      <c r="F15" s="455">
        <v>250700000</v>
      </c>
      <c r="G15" s="456"/>
      <c r="H15" s="457"/>
      <c r="I15" s="455">
        <v>263300000</v>
      </c>
      <c r="J15" s="456"/>
      <c r="K15" s="457"/>
    </row>
    <row r="16" spans="2:11">
      <c r="B16" s="51" t="s">
        <v>183</v>
      </c>
      <c r="C16" s="455">
        <v>342300000</v>
      </c>
      <c r="D16" s="456"/>
      <c r="E16" s="457"/>
      <c r="F16" s="455">
        <v>221200000</v>
      </c>
      <c r="G16" s="456"/>
      <c r="H16" s="457"/>
      <c r="I16" s="455">
        <v>263300000</v>
      </c>
      <c r="J16" s="456"/>
      <c r="K16" s="457"/>
    </row>
    <row r="17" spans="2:11">
      <c r="B17" s="52" t="s">
        <v>184</v>
      </c>
      <c r="C17" s="463">
        <v>16000000</v>
      </c>
      <c r="D17" s="464"/>
      <c r="E17" s="465"/>
      <c r="F17" s="463">
        <v>29500000</v>
      </c>
      <c r="G17" s="464"/>
      <c r="H17" s="465"/>
      <c r="I17" s="463" t="s">
        <v>75</v>
      </c>
      <c r="J17" s="464"/>
      <c r="K17" s="465"/>
    </row>
    <row r="18" spans="2:11">
      <c r="B18" s="50" t="s">
        <v>185</v>
      </c>
      <c r="C18" s="112"/>
      <c r="D18" s="113"/>
      <c r="E18" s="114"/>
      <c r="F18" s="112"/>
      <c r="G18" s="113"/>
      <c r="H18" s="114"/>
      <c r="I18" s="86"/>
      <c r="J18" s="87"/>
      <c r="K18" s="88"/>
    </row>
    <row r="19" spans="2:11">
      <c r="B19" s="51" t="s">
        <v>186</v>
      </c>
      <c r="C19" s="455">
        <v>200000000</v>
      </c>
      <c r="D19" s="456"/>
      <c r="E19" s="457"/>
      <c r="F19" s="455">
        <v>200000000</v>
      </c>
      <c r="G19" s="456"/>
      <c r="H19" s="457"/>
      <c r="I19" s="455" t="s">
        <v>75</v>
      </c>
      <c r="J19" s="456"/>
      <c r="K19" s="457"/>
    </row>
    <row r="20" spans="2:11">
      <c r="B20" s="51" t="s">
        <v>183</v>
      </c>
      <c r="C20" s="455">
        <v>184000000</v>
      </c>
      <c r="D20" s="456"/>
      <c r="E20" s="457"/>
      <c r="F20" s="455">
        <v>170500000</v>
      </c>
      <c r="G20" s="456"/>
      <c r="H20" s="457"/>
      <c r="I20" s="455" t="s">
        <v>75</v>
      </c>
      <c r="J20" s="456"/>
      <c r="K20" s="457"/>
    </row>
    <row r="21" spans="2:11">
      <c r="B21" s="52" t="s">
        <v>184</v>
      </c>
      <c r="C21" s="455">
        <f>+C19-C20</f>
        <v>16000000</v>
      </c>
      <c r="D21" s="456"/>
      <c r="E21" s="457"/>
      <c r="F21" s="455">
        <f>+F19-F20</f>
        <v>29500000</v>
      </c>
      <c r="G21" s="456"/>
      <c r="H21" s="457"/>
      <c r="I21" s="455" t="s">
        <v>75</v>
      </c>
      <c r="J21" s="456"/>
      <c r="K21" s="457"/>
    </row>
    <row r="22" spans="2:11">
      <c r="B22" s="65" t="s">
        <v>187</v>
      </c>
      <c r="C22" s="66"/>
      <c r="D22" s="67"/>
      <c r="E22" s="68"/>
      <c r="F22" s="66"/>
      <c r="G22" s="67"/>
      <c r="H22" s="68"/>
      <c r="I22" s="66"/>
      <c r="J22" s="67"/>
      <c r="K22" s="68"/>
    </row>
    <row r="23" spans="2:11">
      <c r="B23" s="69" t="s">
        <v>188</v>
      </c>
      <c r="C23" s="70" t="s">
        <v>189</v>
      </c>
      <c r="D23" s="71" t="s">
        <v>202</v>
      </c>
      <c r="E23" s="72" t="s">
        <v>190</v>
      </c>
      <c r="F23" s="70" t="s">
        <v>189</v>
      </c>
      <c r="G23" s="71" t="s">
        <v>202</v>
      </c>
      <c r="H23" s="72" t="s">
        <v>190</v>
      </c>
      <c r="I23" s="70" t="s">
        <v>189</v>
      </c>
      <c r="J23" s="71" t="s">
        <v>202</v>
      </c>
      <c r="K23" s="72" t="s">
        <v>190</v>
      </c>
    </row>
    <row r="24" spans="2:11">
      <c r="B24" s="73" t="s">
        <v>191</v>
      </c>
      <c r="C24" s="74" t="s">
        <v>192</v>
      </c>
      <c r="D24" s="75"/>
      <c r="E24" s="76" t="s">
        <v>76</v>
      </c>
      <c r="F24" s="74" t="s">
        <v>192</v>
      </c>
      <c r="G24" s="75"/>
      <c r="H24" s="76" t="s">
        <v>76</v>
      </c>
      <c r="I24" s="74" t="s">
        <v>192</v>
      </c>
      <c r="J24" s="75"/>
      <c r="K24" s="76" t="s">
        <v>76</v>
      </c>
    </row>
    <row r="25" spans="2:11">
      <c r="B25" s="50" t="s">
        <v>193</v>
      </c>
      <c r="C25" s="92">
        <v>99.07</v>
      </c>
      <c r="D25" s="93"/>
      <c r="E25" s="115">
        <v>0.21</v>
      </c>
      <c r="F25" s="92">
        <v>96.75</v>
      </c>
      <c r="G25" s="93"/>
      <c r="H25" s="115">
        <v>0.85</v>
      </c>
      <c r="I25" s="89" t="s">
        <v>75</v>
      </c>
      <c r="J25" s="90"/>
      <c r="K25" s="91" t="s">
        <v>75</v>
      </c>
    </row>
    <row r="26" spans="2:11">
      <c r="B26" s="53" t="s">
        <v>194</v>
      </c>
      <c r="C26" s="92">
        <v>100.05</v>
      </c>
      <c r="D26" s="93"/>
      <c r="E26" s="115">
        <v>0</v>
      </c>
      <c r="F26" s="92">
        <v>102</v>
      </c>
      <c r="G26" s="93"/>
      <c r="H26" s="115">
        <v>0.28999999999999998</v>
      </c>
      <c r="I26" s="92" t="s">
        <v>75</v>
      </c>
      <c r="J26" s="93"/>
      <c r="K26" s="94" t="s">
        <v>75</v>
      </c>
    </row>
    <row r="27" spans="2:11">
      <c r="B27" s="52" t="s">
        <v>195</v>
      </c>
      <c r="C27" s="95">
        <v>99.42</v>
      </c>
      <c r="D27" s="96"/>
      <c r="E27" s="116">
        <v>0.13</v>
      </c>
      <c r="F27" s="95">
        <v>99.54</v>
      </c>
      <c r="G27" s="96"/>
      <c r="H27" s="116">
        <v>0.55000000000000004</v>
      </c>
      <c r="I27" s="95" t="s">
        <v>75</v>
      </c>
      <c r="J27" s="96"/>
      <c r="K27" s="97" t="s">
        <v>75</v>
      </c>
    </row>
  </sheetData>
  <mergeCells count="49">
    <mergeCell ref="B3:K3"/>
    <mergeCell ref="C6:E6"/>
    <mergeCell ref="F6:H6"/>
    <mergeCell ref="I6:K6"/>
    <mergeCell ref="C5:E5"/>
    <mergeCell ref="F5:H5"/>
    <mergeCell ref="I5:K5"/>
    <mergeCell ref="C7:E7"/>
    <mergeCell ref="F7:H7"/>
    <mergeCell ref="I7:K7"/>
    <mergeCell ref="C8:E8"/>
    <mergeCell ref="F8:H8"/>
    <mergeCell ref="I8:K8"/>
    <mergeCell ref="C9:E9"/>
    <mergeCell ref="F9:H9"/>
    <mergeCell ref="I9:K9"/>
    <mergeCell ref="C10:E10"/>
    <mergeCell ref="F10:H10"/>
    <mergeCell ref="I10:K10"/>
    <mergeCell ref="C21:E21"/>
    <mergeCell ref="F21:H21"/>
    <mergeCell ref="I16:K16"/>
    <mergeCell ref="C11:E11"/>
    <mergeCell ref="F11:H11"/>
    <mergeCell ref="I11:K11"/>
    <mergeCell ref="C12:E12"/>
    <mergeCell ref="F12:H12"/>
    <mergeCell ref="I12:K12"/>
    <mergeCell ref="C14:E14"/>
    <mergeCell ref="F14:H14"/>
    <mergeCell ref="I14:K14"/>
    <mergeCell ref="C15:E15"/>
    <mergeCell ref="F15:H15"/>
    <mergeCell ref="I21:K21"/>
    <mergeCell ref="C13:E13"/>
    <mergeCell ref="F13:H13"/>
    <mergeCell ref="I13:K13"/>
    <mergeCell ref="C17:E17"/>
    <mergeCell ref="F17:H17"/>
    <mergeCell ref="I17:K17"/>
    <mergeCell ref="I15:K15"/>
    <mergeCell ref="C16:E16"/>
    <mergeCell ref="F16:H16"/>
    <mergeCell ref="C20:E20"/>
    <mergeCell ref="F20:H20"/>
    <mergeCell ref="I20:K20"/>
    <mergeCell ref="C19:E19"/>
    <mergeCell ref="F19:H19"/>
    <mergeCell ref="I19:K19"/>
  </mergeCells>
  <pageMargins left="0.70866141732283472" right="0.70866141732283472" top="0.74803149606299213" bottom="0.74803149606299213" header="0.31496062992125984" footer="0.31496062992125984"/>
  <pageSetup paperSize="9" scale="6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4"/>
  <sheetViews>
    <sheetView workbookViewId="0">
      <selection activeCell="A19" sqref="A19:E19"/>
    </sheetView>
  </sheetViews>
  <sheetFormatPr defaultColWidth="9.140625" defaultRowHeight="15"/>
  <cols>
    <col min="1" max="1" width="20.140625" style="1" customWidth="1"/>
    <col min="2" max="2" width="19" style="1" customWidth="1"/>
    <col min="3" max="3" width="26.28515625" style="1" customWidth="1"/>
    <col min="4" max="4" width="28.5703125" style="1" customWidth="1"/>
    <col min="5" max="5" width="23.7109375" style="1" customWidth="1"/>
    <col min="6" max="16384" width="9.140625" style="1"/>
  </cols>
  <sheetData>
    <row r="2" spans="1:9">
      <c r="A2" s="491" t="s">
        <v>77</v>
      </c>
      <c r="B2" s="491"/>
      <c r="C2" s="491"/>
      <c r="D2" s="491"/>
      <c r="E2" s="491"/>
    </row>
    <row r="3" spans="1:9">
      <c r="A3" s="15" t="s">
        <v>1</v>
      </c>
      <c r="B3" s="15"/>
      <c r="C3" s="15"/>
      <c r="D3" s="16"/>
      <c r="E3" s="3" t="s">
        <v>78</v>
      </c>
    </row>
    <row r="4" spans="1:9">
      <c r="A4" s="492" t="s">
        <v>79</v>
      </c>
      <c r="B4" s="493" t="s">
        <v>80</v>
      </c>
      <c r="C4" s="494"/>
      <c r="D4" s="4" t="s">
        <v>80</v>
      </c>
      <c r="E4" s="495" t="s">
        <v>81</v>
      </c>
    </row>
    <row r="5" spans="1:9">
      <c r="A5" s="492"/>
      <c r="B5" s="496" t="s">
        <v>82</v>
      </c>
      <c r="C5" s="497"/>
      <c r="D5" s="5" t="s">
        <v>83</v>
      </c>
      <c r="E5" s="495"/>
    </row>
    <row r="6" spans="1:9">
      <c r="A6" s="492"/>
      <c r="B6" s="17" t="s">
        <v>84</v>
      </c>
      <c r="C6" s="17" t="s">
        <v>85</v>
      </c>
      <c r="D6" s="5"/>
      <c r="E6" s="495"/>
    </row>
    <row r="7" spans="1:9">
      <c r="A7" s="492"/>
      <c r="B7" s="14"/>
      <c r="C7" s="14" t="s">
        <v>86</v>
      </c>
      <c r="D7" s="6"/>
      <c r="E7" s="495"/>
    </row>
    <row r="8" spans="1:9">
      <c r="A8" s="77">
        <v>2010</v>
      </c>
      <c r="B8" s="102">
        <f>3652449.7229+C8</f>
        <v>3652449.7228999999</v>
      </c>
      <c r="C8" s="102">
        <v>0</v>
      </c>
      <c r="D8" s="102">
        <v>281708.0993</v>
      </c>
      <c r="E8" s="103">
        <f t="shared" ref="E8:E14" si="0">B8+D8</f>
        <v>3934157.8221999998</v>
      </c>
    </row>
    <row r="9" spans="1:9">
      <c r="A9" s="77">
        <v>2011</v>
      </c>
      <c r="B9" s="102">
        <v>4220461.1259000003</v>
      </c>
      <c r="C9" s="102">
        <v>0</v>
      </c>
      <c r="D9" s="102">
        <v>252515.42373000001</v>
      </c>
      <c r="E9" s="103">
        <f t="shared" si="0"/>
        <v>4472976.5496300003</v>
      </c>
    </row>
    <row r="10" spans="1:9">
      <c r="A10" s="77">
        <v>2012</v>
      </c>
      <c r="B10" s="78">
        <v>4763355</v>
      </c>
      <c r="C10" s="102">
        <v>0</v>
      </c>
      <c r="D10" s="78">
        <v>217621</v>
      </c>
      <c r="E10" s="103">
        <f t="shared" si="0"/>
        <v>4980976</v>
      </c>
    </row>
    <row r="11" spans="1:9">
      <c r="A11" s="77">
        <v>2013</v>
      </c>
      <c r="B11" s="78">
        <v>6108194.8644500002</v>
      </c>
      <c r="C11" s="102">
        <v>0</v>
      </c>
      <c r="D11" s="78">
        <v>181454.44320000001</v>
      </c>
      <c r="E11" s="103">
        <f t="shared" si="0"/>
        <v>6289649.3076499999</v>
      </c>
    </row>
    <row r="12" spans="1:9">
      <c r="A12" s="77">
        <v>2014</v>
      </c>
      <c r="B12" s="78">
        <v>8091944.2034499999</v>
      </c>
      <c r="C12" s="102">
        <v>0</v>
      </c>
      <c r="D12" s="78">
        <v>159809.74699000001</v>
      </c>
      <c r="E12" s="103">
        <f t="shared" si="0"/>
        <v>8251753.9504399998</v>
      </c>
    </row>
    <row r="13" spans="1:9">
      <c r="A13" s="77">
        <v>2015</v>
      </c>
      <c r="B13" s="78">
        <v>7148729.2904500002</v>
      </c>
      <c r="C13" s="102">
        <v>0</v>
      </c>
      <c r="D13" s="78">
        <v>134553.61549</v>
      </c>
      <c r="E13" s="103">
        <f t="shared" si="0"/>
        <v>7283282.90594</v>
      </c>
      <c r="I13" s="19"/>
    </row>
    <row r="14" spans="1:9">
      <c r="A14" s="77">
        <v>2016</v>
      </c>
      <c r="B14" s="78">
        <v>6621983.3611500002</v>
      </c>
      <c r="C14" s="102">
        <v>0</v>
      </c>
      <c r="D14" s="78">
        <v>102581.96979</v>
      </c>
      <c r="E14" s="103">
        <f t="shared" si="0"/>
        <v>6724565.3309400007</v>
      </c>
    </row>
    <row r="15" spans="1:9">
      <c r="A15" s="77">
        <v>2017</v>
      </c>
      <c r="B15" s="78">
        <v>6647731.0531500001</v>
      </c>
      <c r="C15" s="102">
        <v>0</v>
      </c>
      <c r="D15" s="78">
        <v>63907.634899999997</v>
      </c>
      <c r="E15" s="103">
        <v>6711639</v>
      </c>
    </row>
    <row r="16" spans="1:9">
      <c r="A16" s="77">
        <v>2018</v>
      </c>
      <c r="B16" s="78">
        <v>5421665</v>
      </c>
      <c r="C16" s="102">
        <v>0</v>
      </c>
      <c r="D16" s="78">
        <v>32445</v>
      </c>
      <c r="E16" s="103">
        <v>5454110</v>
      </c>
    </row>
    <row r="17" spans="1:5">
      <c r="A17" s="104" t="s">
        <v>210</v>
      </c>
      <c r="B17" s="78">
        <v>5479467</v>
      </c>
      <c r="C17" s="102">
        <v>0</v>
      </c>
      <c r="D17" s="78">
        <v>0</v>
      </c>
      <c r="E17" s="103">
        <v>5479467</v>
      </c>
    </row>
    <row r="18" spans="1:5">
      <c r="A18" s="7" t="s">
        <v>341</v>
      </c>
      <c r="B18" s="8">
        <v>5956755</v>
      </c>
      <c r="C18" s="84">
        <v>0</v>
      </c>
      <c r="D18" s="8">
        <v>0</v>
      </c>
      <c r="E18" s="110">
        <v>5956755</v>
      </c>
    </row>
    <row r="19" spans="1:5" ht="31.5" customHeight="1">
      <c r="A19" s="489" t="s">
        <v>203</v>
      </c>
      <c r="B19" s="490"/>
      <c r="C19" s="490"/>
      <c r="D19" s="490"/>
      <c r="E19" s="490"/>
    </row>
    <row r="20" spans="1:5">
      <c r="A20" s="27"/>
      <c r="B20" s="27"/>
      <c r="C20" s="27"/>
      <c r="D20" s="27"/>
      <c r="E20" s="27"/>
    </row>
    <row r="21" spans="1:5">
      <c r="A21" s="2"/>
      <c r="B21" s="18"/>
      <c r="C21" s="18"/>
      <c r="D21" s="16"/>
      <c r="E21" s="20"/>
    </row>
    <row r="22" spans="1:5">
      <c r="A22" s="16"/>
      <c r="B22" s="16"/>
      <c r="C22" s="16"/>
      <c r="D22" s="16"/>
    </row>
    <row r="23" spans="1:5">
      <c r="B23" s="16"/>
      <c r="C23" s="16"/>
      <c r="D23" s="16"/>
    </row>
    <row r="24" spans="1:5">
      <c r="B24" s="19"/>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ignoredErrors>
    <ignoredError sqref="A1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5"/>
  <sheetViews>
    <sheetView showGridLines="0" workbookViewId="0">
      <selection activeCell="A26" sqref="A26"/>
    </sheetView>
  </sheetViews>
  <sheetFormatPr defaultRowHeight="15"/>
  <cols>
    <col min="1" max="1" width="15.7109375" style="27" customWidth="1"/>
    <col min="2" max="2" width="9.140625" style="27" customWidth="1"/>
    <col min="3" max="3" width="15.28515625" style="27" customWidth="1"/>
    <col min="4" max="4" width="19.42578125" style="27" customWidth="1"/>
    <col min="5" max="5" width="12.7109375" style="27" customWidth="1"/>
    <col min="6" max="6" width="14.28515625" style="27" customWidth="1"/>
    <col min="7" max="16384" width="9.140625" style="27"/>
  </cols>
  <sheetData>
    <row r="2" spans="1:6">
      <c r="A2" s="500" t="s">
        <v>87</v>
      </c>
      <c r="B2" s="500"/>
      <c r="C2" s="500"/>
      <c r="D2" s="500"/>
      <c r="E2" s="500"/>
      <c r="F2" s="500"/>
    </row>
    <row r="3" spans="1:6">
      <c r="A3" s="500" t="s">
        <v>347</v>
      </c>
      <c r="B3" s="500"/>
      <c r="C3" s="500"/>
      <c r="D3" s="500"/>
      <c r="E3" s="500"/>
      <c r="F3" s="500"/>
    </row>
    <row r="4" spans="1:6">
      <c r="A4" s="85"/>
      <c r="B4" s="85"/>
      <c r="C4" s="85"/>
      <c r="D4" s="85"/>
      <c r="E4" s="85"/>
      <c r="F4" s="85"/>
    </row>
    <row r="5" spans="1:6" ht="24">
      <c r="A5" s="54" t="s">
        <v>88</v>
      </c>
      <c r="B5" s="54" t="s">
        <v>89</v>
      </c>
      <c r="C5" s="54" t="s">
        <v>90</v>
      </c>
      <c r="D5" s="54" t="s">
        <v>91</v>
      </c>
      <c r="E5" s="54" t="s">
        <v>92</v>
      </c>
      <c r="F5" s="54" t="s">
        <v>93</v>
      </c>
    </row>
    <row r="6" spans="1:6" customFormat="1">
      <c r="A6" s="55" t="s">
        <v>4</v>
      </c>
      <c r="B6" s="55" t="s">
        <v>0</v>
      </c>
      <c r="C6" s="55" t="s">
        <v>5</v>
      </c>
      <c r="D6" s="56" t="s">
        <v>142</v>
      </c>
      <c r="E6" s="55" t="s">
        <v>143</v>
      </c>
      <c r="F6" s="55" t="s">
        <v>5</v>
      </c>
    </row>
    <row r="7" spans="1:6" customFormat="1">
      <c r="A7" s="55" t="s">
        <v>6</v>
      </c>
      <c r="B7" s="55" t="s">
        <v>2</v>
      </c>
      <c r="C7" s="55" t="s">
        <v>7</v>
      </c>
      <c r="D7" s="56" t="s">
        <v>144</v>
      </c>
      <c r="E7" s="55" t="s">
        <v>145</v>
      </c>
      <c r="F7" s="55" t="s">
        <v>211</v>
      </c>
    </row>
    <row r="8" spans="1:6" customFormat="1">
      <c r="A8" s="501" t="s">
        <v>94</v>
      </c>
      <c r="B8" s="502"/>
      <c r="C8" s="503"/>
      <c r="D8" s="56" t="s">
        <v>146</v>
      </c>
      <c r="E8" s="55" t="s">
        <v>3</v>
      </c>
      <c r="F8" s="55" t="s">
        <v>3</v>
      </c>
    </row>
    <row r="9" spans="1:6" customFormat="1">
      <c r="A9" s="55" t="s">
        <v>8</v>
      </c>
      <c r="B9" s="55" t="s">
        <v>0</v>
      </c>
      <c r="C9" s="55" t="s">
        <v>9</v>
      </c>
      <c r="D9" s="56" t="s">
        <v>140</v>
      </c>
      <c r="E9" s="55" t="s">
        <v>147</v>
      </c>
      <c r="F9" s="55" t="s">
        <v>212</v>
      </c>
    </row>
    <row r="10" spans="1:6" customFormat="1">
      <c r="A10" s="55" t="s">
        <v>10</v>
      </c>
      <c r="B10" s="55" t="s">
        <v>0</v>
      </c>
      <c r="C10" s="55" t="s">
        <v>11</v>
      </c>
      <c r="D10" s="56" t="s">
        <v>148</v>
      </c>
      <c r="E10" s="55" t="s">
        <v>143</v>
      </c>
      <c r="F10" s="55" t="s">
        <v>213</v>
      </c>
    </row>
    <row r="11" spans="1:6" customFormat="1">
      <c r="A11" s="55" t="s">
        <v>12</v>
      </c>
      <c r="B11" s="55" t="s">
        <v>0</v>
      </c>
      <c r="C11" s="55" t="s">
        <v>13</v>
      </c>
      <c r="D11" s="56" t="s">
        <v>149</v>
      </c>
      <c r="E11" s="55" t="s">
        <v>143</v>
      </c>
      <c r="F11" s="55" t="s">
        <v>214</v>
      </c>
    </row>
    <row r="12" spans="1:6" customFormat="1">
      <c r="A12" s="55" t="s">
        <v>14</v>
      </c>
      <c r="B12" s="55" t="s">
        <v>0</v>
      </c>
      <c r="C12" s="55" t="s">
        <v>15</v>
      </c>
      <c r="D12" s="56" t="s">
        <v>150</v>
      </c>
      <c r="E12" s="55" t="s">
        <v>151</v>
      </c>
      <c r="F12" s="55" t="s">
        <v>215</v>
      </c>
    </row>
    <row r="13" spans="1:6" customFormat="1">
      <c r="A13" s="55" t="s">
        <v>16</v>
      </c>
      <c r="B13" s="55" t="s">
        <v>0</v>
      </c>
      <c r="C13" s="55" t="s">
        <v>17</v>
      </c>
      <c r="D13" s="56" t="s">
        <v>152</v>
      </c>
      <c r="E13" s="55" t="s">
        <v>151</v>
      </c>
      <c r="F13" s="55" t="s">
        <v>216</v>
      </c>
    </row>
    <row r="14" spans="1:6" customFormat="1">
      <c r="A14" s="55" t="s">
        <v>217</v>
      </c>
      <c r="B14" s="55" t="s">
        <v>0</v>
      </c>
      <c r="C14" s="55" t="s">
        <v>218</v>
      </c>
      <c r="D14" s="56" t="s">
        <v>342</v>
      </c>
      <c r="E14" s="55" t="s">
        <v>219</v>
      </c>
      <c r="F14" s="55" t="s">
        <v>216</v>
      </c>
    </row>
    <row r="15" spans="1:6" customFormat="1">
      <c r="A15" s="55" t="s">
        <v>138</v>
      </c>
      <c r="B15" s="55" t="s">
        <v>0</v>
      </c>
      <c r="C15" s="55" t="s">
        <v>139</v>
      </c>
      <c r="D15" s="56" t="s">
        <v>153</v>
      </c>
      <c r="E15" s="55" t="s">
        <v>154</v>
      </c>
      <c r="F15" s="55" t="s">
        <v>220</v>
      </c>
    </row>
    <row r="16" spans="1:6" customFormat="1">
      <c r="A16" s="55" t="s">
        <v>18</v>
      </c>
      <c r="B16" s="55" t="s">
        <v>0</v>
      </c>
      <c r="C16" s="55" t="s">
        <v>19</v>
      </c>
      <c r="D16" s="56" t="s">
        <v>155</v>
      </c>
      <c r="E16" s="55" t="s">
        <v>156</v>
      </c>
      <c r="F16" s="55" t="s">
        <v>345</v>
      </c>
    </row>
    <row r="17" spans="1:6" customFormat="1">
      <c r="A17" s="55" t="s">
        <v>20</v>
      </c>
      <c r="B17" s="55" t="s">
        <v>0</v>
      </c>
      <c r="C17" s="55" t="s">
        <v>21</v>
      </c>
      <c r="D17" s="56" t="s">
        <v>157</v>
      </c>
      <c r="E17" s="55" t="s">
        <v>158</v>
      </c>
      <c r="F17" s="55" t="s">
        <v>221</v>
      </c>
    </row>
    <row r="18" spans="1:6" customFormat="1">
      <c r="A18" s="55" t="s">
        <v>22</v>
      </c>
      <c r="B18" s="55" t="s">
        <v>2</v>
      </c>
      <c r="C18" s="55" t="s">
        <v>23</v>
      </c>
      <c r="D18" s="56" t="s">
        <v>159</v>
      </c>
      <c r="E18" s="55" t="s">
        <v>160</v>
      </c>
      <c r="F18" s="55" t="s">
        <v>222</v>
      </c>
    </row>
    <row r="19" spans="1:6" customFormat="1">
      <c r="A19" s="501" t="s">
        <v>94</v>
      </c>
      <c r="B19" s="502"/>
      <c r="C19" s="503"/>
      <c r="D19" s="56" t="s">
        <v>161</v>
      </c>
      <c r="E19" s="55" t="s">
        <v>3</v>
      </c>
      <c r="F19" s="55" t="s">
        <v>3</v>
      </c>
    </row>
    <row r="20" spans="1:6" customFormat="1">
      <c r="A20" s="55" t="s">
        <v>24</v>
      </c>
      <c r="B20" s="55" t="s">
        <v>0</v>
      </c>
      <c r="C20" s="55" t="s">
        <v>25</v>
      </c>
      <c r="D20" s="56" t="s">
        <v>162</v>
      </c>
      <c r="E20" s="55" t="s">
        <v>163</v>
      </c>
      <c r="F20" s="55" t="s">
        <v>223</v>
      </c>
    </row>
    <row r="21" spans="1:6" customFormat="1">
      <c r="A21" s="55" t="s">
        <v>26</v>
      </c>
      <c r="B21" s="55" t="s">
        <v>0</v>
      </c>
      <c r="C21" s="55" t="s">
        <v>27</v>
      </c>
      <c r="D21" s="56" t="s">
        <v>164</v>
      </c>
      <c r="E21" s="55" t="s">
        <v>165</v>
      </c>
      <c r="F21" s="55" t="s">
        <v>224</v>
      </c>
    </row>
    <row r="22" spans="1:6" customFormat="1">
      <c r="A22" s="55" t="s">
        <v>196</v>
      </c>
      <c r="B22" s="55" t="s">
        <v>0</v>
      </c>
      <c r="C22" s="55" t="s">
        <v>197</v>
      </c>
      <c r="D22" s="56" t="s">
        <v>343</v>
      </c>
      <c r="E22" s="55" t="s">
        <v>141</v>
      </c>
      <c r="F22" s="55" t="s">
        <v>346</v>
      </c>
    </row>
    <row r="23" spans="1:6" customFormat="1">
      <c r="A23" s="55" t="s">
        <v>198</v>
      </c>
      <c r="B23" s="55" t="s">
        <v>0</v>
      </c>
      <c r="C23" s="55" t="s">
        <v>199</v>
      </c>
      <c r="D23" s="56" t="s">
        <v>206</v>
      </c>
      <c r="E23" s="55" t="s">
        <v>200</v>
      </c>
      <c r="F23" s="55" t="s">
        <v>346</v>
      </c>
    </row>
    <row r="24" spans="1:6" s="105" customFormat="1" ht="12.75">
      <c r="A24" s="504" t="s">
        <v>95</v>
      </c>
      <c r="B24" s="505"/>
      <c r="C24" s="506"/>
      <c r="D24" s="57" t="s">
        <v>344</v>
      </c>
      <c r="E24" s="58" t="s">
        <v>3</v>
      </c>
      <c r="F24" s="58" t="s">
        <v>3</v>
      </c>
    </row>
    <row r="25" spans="1:6" ht="37.5" customHeight="1">
      <c r="A25" s="498" t="s">
        <v>348</v>
      </c>
      <c r="B25" s="499"/>
      <c r="C25" s="499"/>
      <c r="D25" s="499"/>
      <c r="E25" s="499"/>
      <c r="F25" s="499"/>
    </row>
  </sheetData>
  <mergeCells count="6">
    <mergeCell ref="A25:F25"/>
    <mergeCell ref="A2:F2"/>
    <mergeCell ref="A3:F3"/>
    <mergeCell ref="A8:C8"/>
    <mergeCell ref="A19:C19"/>
    <mergeCell ref="A24:C24"/>
  </mergeCells>
  <pageMargins left="0.7" right="0.7" top="0.75" bottom="0.75" header="0.3" footer="0.3"/>
  <pageSetup paperSize="9" orientation="portrait" r:id="rId1"/>
  <ignoredErrors>
    <ignoredError sqref="E6:E2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G17" sqref="G17"/>
    </sheetView>
  </sheetViews>
  <sheetFormatPr defaultColWidth="9.140625" defaultRowHeight="15"/>
  <cols>
    <col min="1" max="1" width="36" style="98" customWidth="1"/>
    <col min="2" max="2" width="12.28515625" style="98" customWidth="1"/>
    <col min="3" max="3" width="9.85546875" style="98" bestFit="1" customWidth="1"/>
    <col min="4" max="4" width="12" style="98" bestFit="1" customWidth="1"/>
    <col min="5" max="5" width="19.85546875" style="98" customWidth="1"/>
    <col min="6" max="6" width="8.5703125" style="98" customWidth="1"/>
    <col min="7" max="7" width="14" style="98" customWidth="1"/>
    <col min="8" max="8" width="23.85546875" style="98" bestFit="1" customWidth="1"/>
    <col min="9" max="16384" width="9.140625" style="98"/>
  </cols>
  <sheetData>
    <row r="1" spans="1:8">
      <c r="A1" s="509" t="s">
        <v>96</v>
      </c>
      <c r="B1" s="509"/>
      <c r="C1" s="509"/>
      <c r="D1" s="509"/>
      <c r="E1" s="509"/>
      <c r="F1" s="509"/>
      <c r="G1" s="509"/>
    </row>
    <row r="2" spans="1:8">
      <c r="A2" s="514" t="s">
        <v>347</v>
      </c>
      <c r="B2" s="514"/>
      <c r="C2" s="514"/>
      <c r="D2" s="514"/>
      <c r="E2" s="514"/>
      <c r="F2" s="514"/>
      <c r="G2" s="514"/>
    </row>
    <row r="3" spans="1:8">
      <c r="A3" s="80"/>
      <c r="B3" s="80"/>
      <c r="C3" s="80"/>
      <c r="D3" s="80"/>
      <c r="E3" s="80"/>
      <c r="F3" s="80"/>
      <c r="G3" s="80"/>
    </row>
    <row r="4" spans="1:8" ht="15" customHeight="1">
      <c r="A4" s="510" t="s">
        <v>88</v>
      </c>
      <c r="B4" s="510" t="s">
        <v>89</v>
      </c>
      <c r="C4" s="510" t="s">
        <v>97</v>
      </c>
      <c r="D4" s="512" t="s">
        <v>90</v>
      </c>
      <c r="E4" s="512" t="s">
        <v>91</v>
      </c>
      <c r="F4" s="512" t="s">
        <v>92</v>
      </c>
      <c r="G4" s="512" t="s">
        <v>98</v>
      </c>
    </row>
    <row r="5" spans="1:8" ht="15" customHeight="1">
      <c r="A5" s="511"/>
      <c r="B5" s="511"/>
      <c r="C5" s="511"/>
      <c r="D5" s="513"/>
      <c r="E5" s="513"/>
      <c r="F5" s="513"/>
      <c r="G5" s="513"/>
    </row>
    <row r="6" spans="1:8" ht="21" customHeight="1">
      <c r="A6" s="60" t="s">
        <v>99</v>
      </c>
      <c r="B6" s="9" t="s">
        <v>2</v>
      </c>
      <c r="C6" s="10">
        <v>41823</v>
      </c>
      <c r="D6" s="10">
        <v>45538</v>
      </c>
      <c r="E6" s="21">
        <v>1493000000</v>
      </c>
      <c r="F6" s="24">
        <v>2.95</v>
      </c>
      <c r="G6" s="10">
        <v>44077</v>
      </c>
    </row>
    <row r="7" spans="1:8" s="99" customFormat="1">
      <c r="A7" s="61"/>
      <c r="B7" s="11" t="s">
        <v>94</v>
      </c>
      <c r="C7" s="12"/>
      <c r="D7" s="12"/>
      <c r="E7" s="22">
        <v>2920054190</v>
      </c>
      <c r="F7" s="45"/>
      <c r="G7" s="12"/>
    </row>
    <row r="8" spans="1:8" s="100" customFormat="1" ht="30" customHeight="1">
      <c r="A8" s="60" t="s">
        <v>100</v>
      </c>
      <c r="B8" s="9" t="s">
        <v>2</v>
      </c>
      <c r="C8" s="10">
        <v>42089</v>
      </c>
      <c r="D8" s="10">
        <v>44646</v>
      </c>
      <c r="E8" s="21">
        <v>1250000000</v>
      </c>
      <c r="F8" s="24">
        <v>2</v>
      </c>
      <c r="G8" s="10">
        <v>44281</v>
      </c>
    </row>
    <row r="9" spans="1:8" s="99" customFormat="1">
      <c r="A9" s="62"/>
      <c r="B9" s="11" t="s">
        <v>94</v>
      </c>
      <c r="C9" s="12"/>
      <c r="D9" s="12"/>
      <c r="E9" s="22">
        <v>2444787500</v>
      </c>
      <c r="F9" s="45"/>
      <c r="G9" s="12"/>
    </row>
    <row r="10" spans="1:8" s="100" customFormat="1" ht="22.5" customHeight="1">
      <c r="A10" s="60" t="s">
        <v>101</v>
      </c>
      <c r="B10" s="9" t="s">
        <v>2</v>
      </c>
      <c r="C10" s="10">
        <v>42089</v>
      </c>
      <c r="D10" s="10">
        <v>46472</v>
      </c>
      <c r="E10" s="21">
        <v>1000000000</v>
      </c>
      <c r="F10" s="24">
        <v>2.625</v>
      </c>
      <c r="G10" s="10">
        <v>44281</v>
      </c>
    </row>
    <row r="11" spans="1:8" s="99" customFormat="1">
      <c r="A11" s="62"/>
      <c r="B11" s="11" t="s">
        <v>94</v>
      </c>
      <c r="C11" s="12"/>
      <c r="D11" s="12"/>
      <c r="E11" s="22">
        <v>1955830000</v>
      </c>
      <c r="F11" s="45"/>
      <c r="G11" s="12"/>
    </row>
    <row r="12" spans="1:8" s="100" customFormat="1" ht="25.5" customHeight="1">
      <c r="A12" s="60" t="s">
        <v>102</v>
      </c>
      <c r="B12" s="9" t="s">
        <v>2</v>
      </c>
      <c r="C12" s="10">
        <v>42089</v>
      </c>
      <c r="D12" s="10">
        <v>49394</v>
      </c>
      <c r="E12" s="21">
        <v>900000000</v>
      </c>
      <c r="F12" s="24">
        <v>3.125</v>
      </c>
      <c r="G12" s="10">
        <v>44281</v>
      </c>
      <c r="H12" s="101"/>
    </row>
    <row r="13" spans="1:8" s="99" customFormat="1">
      <c r="A13" s="62"/>
      <c r="B13" s="11" t="s">
        <v>94</v>
      </c>
      <c r="C13" s="12"/>
      <c r="D13" s="12"/>
      <c r="E13" s="22">
        <v>1760247000</v>
      </c>
      <c r="F13" s="45"/>
      <c r="G13" s="12"/>
    </row>
    <row r="14" spans="1:8" s="100" customFormat="1" ht="24.75" customHeight="1">
      <c r="A14" s="60" t="s">
        <v>103</v>
      </c>
      <c r="B14" s="9" t="s">
        <v>2</v>
      </c>
      <c r="C14" s="10">
        <v>42450</v>
      </c>
      <c r="D14" s="10">
        <v>45006</v>
      </c>
      <c r="E14" s="21">
        <v>1144000000</v>
      </c>
      <c r="F14" s="24">
        <v>1.875</v>
      </c>
      <c r="G14" s="10">
        <v>44276</v>
      </c>
    </row>
    <row r="15" spans="1:8" s="99" customFormat="1">
      <c r="A15" s="62"/>
      <c r="B15" s="11" t="s">
        <v>94</v>
      </c>
      <c r="C15" s="12"/>
      <c r="D15" s="12"/>
      <c r="E15" s="22">
        <v>2237469520</v>
      </c>
      <c r="F15" s="45"/>
      <c r="G15" s="12"/>
    </row>
    <row r="16" spans="1:8" s="100" customFormat="1" ht="27" customHeight="1">
      <c r="A16" s="60" t="s">
        <v>104</v>
      </c>
      <c r="B16" s="9" t="s">
        <v>2</v>
      </c>
      <c r="C16" s="10">
        <v>42450</v>
      </c>
      <c r="D16" s="10">
        <v>46833</v>
      </c>
      <c r="E16" s="21">
        <v>850000000</v>
      </c>
      <c r="F16" s="24">
        <v>3</v>
      </c>
      <c r="G16" s="10">
        <v>44276</v>
      </c>
    </row>
    <row r="17" spans="1:7" s="99" customFormat="1">
      <c r="A17" s="62"/>
      <c r="B17" s="11" t="s">
        <v>94</v>
      </c>
      <c r="C17" s="12"/>
      <c r="D17" s="12"/>
      <c r="E17" s="22">
        <v>1662455500</v>
      </c>
      <c r="F17" s="23"/>
      <c r="G17" s="12"/>
    </row>
    <row r="18" spans="1:7" s="100" customFormat="1" ht="21.75" customHeight="1">
      <c r="A18" s="25" t="s">
        <v>105</v>
      </c>
      <c r="B18" s="25"/>
      <c r="C18" s="25"/>
      <c r="D18" s="25"/>
      <c r="E18" s="26">
        <f>E7+E9+E11+E13+E15+E17</f>
        <v>12980843710</v>
      </c>
      <c r="F18" s="25"/>
      <c r="G18" s="25"/>
    </row>
    <row r="19" spans="1:7" ht="24" customHeight="1">
      <c r="A19" s="507" t="s">
        <v>201</v>
      </c>
      <c r="B19" s="508"/>
      <c r="C19" s="508"/>
      <c r="D19" s="508"/>
      <c r="E19" s="508"/>
      <c r="F19" s="508"/>
      <c r="G19" s="508"/>
    </row>
    <row r="20" spans="1:7" ht="24.75" customHeight="1">
      <c r="A20" s="27"/>
      <c r="B20" s="27"/>
      <c r="C20" s="27"/>
      <c r="D20" s="27"/>
      <c r="E20" s="27"/>
      <c r="F20" s="27"/>
      <c r="G20" s="27"/>
    </row>
    <row r="21" spans="1:7" ht="15.75">
      <c r="A21" s="27"/>
      <c r="B21" s="27"/>
      <c r="C21" s="27"/>
      <c r="D21" s="27"/>
      <c r="E21" s="27"/>
      <c r="F21" s="27"/>
      <c r="G21" s="27"/>
    </row>
    <row r="22" spans="1:7" ht="15.75">
      <c r="A22" s="27"/>
      <c r="B22" s="27"/>
      <c r="C22" s="27"/>
      <c r="D22" s="27"/>
      <c r="E22" s="27"/>
      <c r="F22" s="27"/>
      <c r="G22" s="27"/>
    </row>
  </sheetData>
  <mergeCells count="10">
    <mergeCell ref="A19:G19"/>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3"/>
  <sheetViews>
    <sheetView showGridLines="0" workbookViewId="0">
      <selection activeCell="F4" sqref="F4"/>
    </sheetView>
  </sheetViews>
  <sheetFormatPr defaultColWidth="12.5703125" defaultRowHeight="12"/>
  <cols>
    <col min="1" max="1" width="24.5703125" style="106" customWidth="1"/>
    <col min="2" max="2" width="10.28515625" style="107" bestFit="1" customWidth="1"/>
    <col min="3" max="3" width="10.28515625" style="107" customWidth="1"/>
    <col min="4" max="4" width="6.140625" style="107" customWidth="1"/>
    <col min="5" max="5" width="16" style="107" bestFit="1" customWidth="1"/>
    <col min="6" max="6" width="16.42578125" style="109" customWidth="1"/>
    <col min="7" max="7" width="16" style="13" bestFit="1" customWidth="1"/>
    <col min="8" max="8" width="16.28515625" style="13" customWidth="1"/>
    <col min="9" max="9" width="13.7109375" style="13" customWidth="1"/>
    <col min="10" max="10" width="14" style="108" bestFit="1" customWidth="1"/>
    <col min="11" max="11" width="9.7109375" style="13" customWidth="1"/>
    <col min="12" max="12" width="9.28515625" style="13" customWidth="1"/>
    <col min="13" max="13" width="9.7109375" style="13" customWidth="1"/>
    <col min="14" max="14" width="9.140625" style="13" customWidth="1"/>
    <col min="15" max="15" width="12.140625" style="13" customWidth="1"/>
    <col min="16" max="16" width="12.5703125" style="13" customWidth="1"/>
    <col min="17" max="17" width="13.140625" style="13" customWidth="1"/>
    <col min="18" max="18" width="10" style="13" customWidth="1"/>
    <col min="19" max="19" width="8" style="13" customWidth="1"/>
    <col min="20" max="20" width="8.5703125" style="13" customWidth="1"/>
    <col min="21" max="16384" width="12.5703125" style="13"/>
  </cols>
  <sheetData>
    <row r="1" spans="1:18" ht="12.6" customHeight="1"/>
    <row r="2" spans="1:18" ht="12.6" customHeight="1">
      <c r="A2" s="521" t="s">
        <v>233</v>
      </c>
      <c r="B2" s="521"/>
      <c r="C2" s="521"/>
      <c r="D2" s="521"/>
      <c r="E2" s="521"/>
      <c r="F2" s="521"/>
      <c r="G2" s="521"/>
      <c r="H2" s="521"/>
      <c r="I2" s="521"/>
      <c r="J2" s="521"/>
      <c r="K2" s="521"/>
      <c r="L2" s="521"/>
      <c r="M2" s="521"/>
      <c r="N2" s="521"/>
      <c r="O2" s="521"/>
      <c r="P2" s="521"/>
      <c r="Q2" s="521"/>
      <c r="R2" s="521"/>
    </row>
    <row r="3" spans="1:18" ht="12.6" customHeight="1">
      <c r="A3" s="118"/>
      <c r="B3" s="118"/>
      <c r="C3" s="118"/>
      <c r="D3" s="118"/>
      <c r="E3" s="118"/>
      <c r="F3" s="118"/>
      <c r="G3" s="118"/>
      <c r="H3" s="118"/>
      <c r="I3" s="118"/>
      <c r="J3" s="118"/>
      <c r="K3" s="118"/>
      <c r="L3" s="118"/>
      <c r="M3" s="118"/>
      <c r="N3" s="118"/>
      <c r="O3" s="118"/>
      <c r="P3" s="118"/>
      <c r="Q3" s="118"/>
      <c r="R3" s="118"/>
    </row>
    <row r="4" spans="1:18" ht="12.6" customHeight="1">
      <c r="A4" s="118"/>
      <c r="B4" s="118"/>
      <c r="C4" s="118"/>
      <c r="D4" s="118"/>
      <c r="E4" s="118"/>
      <c r="F4" s="118"/>
      <c r="G4" s="118"/>
      <c r="H4" s="118"/>
      <c r="I4" s="118"/>
      <c r="J4" s="118"/>
      <c r="K4" s="118"/>
      <c r="L4" s="118"/>
      <c r="M4" s="118"/>
      <c r="N4" s="118"/>
      <c r="O4" s="118"/>
      <c r="P4" s="118"/>
      <c r="Q4" s="118"/>
      <c r="R4" s="118"/>
    </row>
    <row r="5" spans="1:18" ht="12.6" customHeight="1">
      <c r="A5" s="119"/>
      <c r="B5" s="120"/>
      <c r="C5" s="120"/>
      <c r="D5" s="120"/>
      <c r="E5" s="120"/>
      <c r="F5" s="120"/>
      <c r="G5" s="120"/>
      <c r="H5" s="120"/>
      <c r="I5" s="120"/>
      <c r="J5" s="120"/>
      <c r="K5" s="120"/>
      <c r="L5" s="120"/>
      <c r="M5" s="120"/>
      <c r="N5" s="120"/>
      <c r="O5" s="120"/>
      <c r="P5" s="120"/>
      <c r="Q5" s="120"/>
      <c r="R5" s="120"/>
    </row>
    <row r="6" spans="1:18" ht="12.6" customHeight="1">
      <c r="A6" s="121" t="s">
        <v>234</v>
      </c>
      <c r="B6" s="111"/>
      <c r="C6" s="122"/>
      <c r="D6" s="122"/>
      <c r="E6" s="122"/>
      <c r="F6" s="123"/>
      <c r="G6" s="124"/>
      <c r="H6" s="124"/>
      <c r="I6" s="125"/>
      <c r="J6" s="126"/>
      <c r="K6" s="122"/>
      <c r="L6" s="122"/>
      <c r="M6" s="122"/>
      <c r="N6" s="127"/>
      <c r="O6" s="127"/>
      <c r="P6" s="127"/>
      <c r="Q6" s="128"/>
      <c r="R6" s="127"/>
    </row>
    <row r="7" spans="1:18" ht="12.6" customHeight="1">
      <c r="A7" s="129"/>
      <c r="B7" s="130" t="s">
        <v>235</v>
      </c>
      <c r="C7" s="129"/>
      <c r="D7" s="131" t="s">
        <v>236</v>
      </c>
      <c r="E7" s="132" t="s">
        <v>237</v>
      </c>
      <c r="F7" s="133"/>
      <c r="G7" s="134"/>
      <c r="H7" s="135"/>
      <c r="I7" s="135"/>
      <c r="J7" s="136"/>
      <c r="K7" s="137" t="s">
        <v>238</v>
      </c>
      <c r="L7" s="134"/>
      <c r="M7" s="134"/>
      <c r="N7" s="138"/>
      <c r="O7" s="139"/>
      <c r="P7" s="515" t="s">
        <v>239</v>
      </c>
      <c r="Q7" s="516"/>
      <c r="R7" s="129"/>
    </row>
    <row r="8" spans="1:18" ht="36">
      <c r="A8" s="140"/>
      <c r="B8" s="141"/>
      <c r="C8" s="142"/>
      <c r="D8" s="143"/>
      <c r="E8" s="144" t="s">
        <v>240</v>
      </c>
      <c r="F8" s="145" t="s">
        <v>241</v>
      </c>
      <c r="G8" s="146" t="s">
        <v>242</v>
      </c>
      <c r="H8" s="519" t="s">
        <v>243</v>
      </c>
      <c r="I8" s="147" t="s">
        <v>244</v>
      </c>
      <c r="J8" s="148" t="s">
        <v>245</v>
      </c>
      <c r="K8" s="149" t="s">
        <v>246</v>
      </c>
      <c r="L8" s="140" t="s">
        <v>247</v>
      </c>
      <c r="M8" s="149" t="s">
        <v>248</v>
      </c>
      <c r="N8" s="150" t="s">
        <v>249</v>
      </c>
      <c r="O8" s="150" t="s">
        <v>250</v>
      </c>
      <c r="P8" s="517"/>
      <c r="Q8" s="518"/>
      <c r="R8" s="150" t="s">
        <v>251</v>
      </c>
    </row>
    <row r="9" spans="1:18">
      <c r="A9" s="142" t="s">
        <v>252</v>
      </c>
      <c r="B9" s="143" t="s">
        <v>253</v>
      </c>
      <c r="C9" s="142" t="s">
        <v>254</v>
      </c>
      <c r="D9" s="143" t="s">
        <v>255</v>
      </c>
      <c r="E9" s="151" t="s">
        <v>256</v>
      </c>
      <c r="F9" s="140" t="s">
        <v>257</v>
      </c>
      <c r="G9" s="152" t="s">
        <v>258</v>
      </c>
      <c r="H9" s="520"/>
      <c r="I9" s="147" t="s">
        <v>259</v>
      </c>
      <c r="J9" s="148" t="s">
        <v>259</v>
      </c>
      <c r="K9" s="153" t="s">
        <v>260</v>
      </c>
      <c r="L9" s="140" t="s">
        <v>261</v>
      </c>
      <c r="M9" s="153" t="s">
        <v>262</v>
      </c>
      <c r="N9" s="140" t="s">
        <v>263</v>
      </c>
      <c r="O9" s="154" t="s">
        <v>264</v>
      </c>
      <c r="P9" s="129" t="s">
        <v>265</v>
      </c>
      <c r="Q9" s="129" t="s">
        <v>265</v>
      </c>
      <c r="R9" s="155" t="s">
        <v>266</v>
      </c>
    </row>
    <row r="10" spans="1:18">
      <c r="A10" s="142" t="s">
        <v>97</v>
      </c>
      <c r="B10" s="143" t="s">
        <v>267</v>
      </c>
      <c r="C10" s="142" t="s">
        <v>268</v>
      </c>
      <c r="D10" s="143" t="s">
        <v>269</v>
      </c>
      <c r="E10" s="156" t="s">
        <v>270</v>
      </c>
      <c r="F10" s="140" t="s">
        <v>271</v>
      </c>
      <c r="G10" s="152"/>
      <c r="H10" s="520"/>
      <c r="I10" s="147"/>
      <c r="J10" s="157"/>
      <c r="K10" s="153" t="s">
        <v>257</v>
      </c>
      <c r="L10" s="140" t="s">
        <v>265</v>
      </c>
      <c r="M10" s="153" t="s">
        <v>272</v>
      </c>
      <c r="N10" s="140" t="s">
        <v>265</v>
      </c>
      <c r="O10" s="154" t="s">
        <v>273</v>
      </c>
      <c r="P10" s="158" t="s">
        <v>260</v>
      </c>
      <c r="Q10" s="159" t="s">
        <v>258</v>
      </c>
      <c r="R10" s="160" t="s">
        <v>274</v>
      </c>
    </row>
    <row r="11" spans="1:18">
      <c r="A11" s="142"/>
      <c r="B11" s="143"/>
      <c r="C11" s="142"/>
      <c r="D11" s="161"/>
      <c r="E11" s="156"/>
      <c r="F11" s="140"/>
      <c r="G11" s="152"/>
      <c r="H11" s="147"/>
      <c r="I11" s="147"/>
      <c r="J11" s="157"/>
      <c r="K11" s="153" t="s">
        <v>275</v>
      </c>
      <c r="L11" s="140" t="s">
        <v>258</v>
      </c>
      <c r="M11" s="153" t="s">
        <v>258</v>
      </c>
      <c r="N11" s="140" t="s">
        <v>258</v>
      </c>
      <c r="O11" s="154" t="s">
        <v>76</v>
      </c>
      <c r="P11" s="162" t="s">
        <v>257</v>
      </c>
      <c r="Q11" s="140"/>
      <c r="R11" s="160" t="s">
        <v>276</v>
      </c>
    </row>
    <row r="12" spans="1:18">
      <c r="A12" s="142"/>
      <c r="B12" s="143"/>
      <c r="C12" s="142"/>
      <c r="D12" s="161"/>
      <c r="E12" s="156"/>
      <c r="F12" s="140"/>
      <c r="G12" s="152"/>
      <c r="H12" s="147"/>
      <c r="I12" s="163"/>
      <c r="J12" s="164"/>
      <c r="K12" s="153"/>
      <c r="L12" s="140"/>
      <c r="M12" s="153"/>
      <c r="N12" s="140"/>
      <c r="O12" s="154"/>
      <c r="P12" s="140" t="s">
        <v>275</v>
      </c>
      <c r="Q12" s="142"/>
      <c r="R12" s="165" t="s">
        <v>76</v>
      </c>
    </row>
    <row r="13" spans="1:18">
      <c r="A13" s="166" t="s">
        <v>277</v>
      </c>
      <c r="B13" s="167"/>
      <c r="C13" s="168">
        <v>44249</v>
      </c>
      <c r="D13" s="169">
        <v>1461</v>
      </c>
      <c r="E13" s="170">
        <f>+E14+E15+E16+E17</f>
        <v>200000000</v>
      </c>
      <c r="F13" s="170">
        <f>+F14+F15+F16+F17</f>
        <v>528975000</v>
      </c>
      <c r="G13" s="170">
        <f>+G14+G15+G16+G17</f>
        <v>200000000</v>
      </c>
      <c r="H13" s="170"/>
      <c r="I13" s="171"/>
      <c r="J13" s="172"/>
      <c r="K13" s="173"/>
      <c r="L13" s="173"/>
      <c r="M13" s="173"/>
      <c r="N13" s="174"/>
      <c r="O13" s="175">
        <v>3.0000000000000001E-3</v>
      </c>
      <c r="P13" s="176"/>
      <c r="Q13" s="175"/>
      <c r="R13" s="170"/>
    </row>
    <row r="14" spans="1:18">
      <c r="A14" s="177" t="s">
        <v>278</v>
      </c>
      <c r="B14" s="178">
        <v>42788</v>
      </c>
      <c r="C14" s="178">
        <v>44249</v>
      </c>
      <c r="D14" s="179"/>
      <c r="E14" s="180">
        <v>60000000</v>
      </c>
      <c r="F14" s="181">
        <v>213250000</v>
      </c>
      <c r="G14" s="180">
        <v>60000000</v>
      </c>
      <c r="H14" s="180">
        <v>60287191.18</v>
      </c>
      <c r="I14" s="180">
        <v>0</v>
      </c>
      <c r="J14" s="181">
        <v>287191.18</v>
      </c>
      <c r="K14" s="181">
        <v>100.13</v>
      </c>
      <c r="L14" s="181">
        <v>100.4</v>
      </c>
      <c r="M14" s="181">
        <v>100.6</v>
      </c>
      <c r="N14" s="181">
        <v>100.48</v>
      </c>
      <c r="O14" s="182">
        <v>3.0000000000000001E-3</v>
      </c>
      <c r="P14" s="182">
        <v>2.7000000000000001E-3</v>
      </c>
      <c r="Q14" s="182">
        <v>1.8E-3</v>
      </c>
      <c r="R14" s="180">
        <v>0</v>
      </c>
    </row>
    <row r="15" spans="1:18">
      <c r="A15" s="183" t="s">
        <v>279</v>
      </c>
      <c r="B15" s="184">
        <v>42851</v>
      </c>
      <c r="C15" s="178">
        <v>44249</v>
      </c>
      <c r="D15" s="185"/>
      <c r="E15" s="180">
        <v>60000000</v>
      </c>
      <c r="F15" s="180">
        <v>149350000</v>
      </c>
      <c r="G15" s="180">
        <v>60000000</v>
      </c>
      <c r="H15" s="180">
        <v>60474000.009999998</v>
      </c>
      <c r="I15" s="186">
        <v>0</v>
      </c>
      <c r="J15" s="187">
        <v>444000</v>
      </c>
      <c r="K15" s="181">
        <v>100.43</v>
      </c>
      <c r="L15" s="181">
        <v>100.66</v>
      </c>
      <c r="M15" s="181">
        <v>100.92</v>
      </c>
      <c r="N15" s="188">
        <v>100.74</v>
      </c>
      <c r="O15" s="182">
        <v>3.0000000000000001E-3</v>
      </c>
      <c r="P15" s="189">
        <v>1.9E-3</v>
      </c>
      <c r="Q15" s="182">
        <v>1.1000000000000001E-3</v>
      </c>
      <c r="R15" s="180">
        <v>0</v>
      </c>
    </row>
    <row r="16" spans="1:18">
      <c r="A16" s="177" t="s">
        <v>280</v>
      </c>
      <c r="B16" s="178">
        <v>42907</v>
      </c>
      <c r="C16" s="178">
        <v>44249</v>
      </c>
      <c r="D16" s="179"/>
      <c r="E16" s="180">
        <v>50000000</v>
      </c>
      <c r="F16" s="181">
        <v>103000000</v>
      </c>
      <c r="G16" s="180">
        <v>50000000</v>
      </c>
      <c r="H16" s="180">
        <v>50508650</v>
      </c>
      <c r="I16" s="180">
        <v>0</v>
      </c>
      <c r="J16" s="181">
        <v>458650</v>
      </c>
      <c r="K16" s="181">
        <v>100.78</v>
      </c>
      <c r="L16" s="181">
        <v>100.83</v>
      </c>
      <c r="M16" s="181">
        <v>101.03</v>
      </c>
      <c r="N16" s="181">
        <v>100.92</v>
      </c>
      <c r="O16" s="182">
        <v>3.0000000000000001E-3</v>
      </c>
      <c r="P16" s="182">
        <v>8.9999999999999998E-4</v>
      </c>
      <c r="Q16" s="182">
        <v>5.0000000000000001E-4</v>
      </c>
      <c r="R16" s="180">
        <v>0</v>
      </c>
    </row>
    <row r="17" spans="1:18">
      <c r="A17" s="177" t="s">
        <v>281</v>
      </c>
      <c r="B17" s="190">
        <v>43054</v>
      </c>
      <c r="C17" s="178">
        <v>44249</v>
      </c>
      <c r="D17" s="191"/>
      <c r="E17" s="192">
        <v>30000000</v>
      </c>
      <c r="F17" s="193">
        <v>63375000</v>
      </c>
      <c r="G17" s="192">
        <v>30000000</v>
      </c>
      <c r="H17" s="194">
        <v>30507448.75</v>
      </c>
      <c r="I17" s="194">
        <v>0</v>
      </c>
      <c r="J17" s="195">
        <v>486448.75</v>
      </c>
      <c r="K17" s="193">
        <v>101.23</v>
      </c>
      <c r="L17" s="193">
        <v>101.24</v>
      </c>
      <c r="M17" s="193">
        <v>102.21</v>
      </c>
      <c r="N17" s="193">
        <v>101.62</v>
      </c>
      <c r="O17" s="196">
        <v>3.0000000000000001E-3</v>
      </c>
      <c r="P17" s="197">
        <v>-8.0000000000000004E-4</v>
      </c>
      <c r="Q17" s="197">
        <v>-1.9E-3</v>
      </c>
      <c r="R17" s="192">
        <v>0</v>
      </c>
    </row>
    <row r="18" spans="1:18">
      <c r="A18" s="198" t="s">
        <v>282</v>
      </c>
      <c r="B18" s="199"/>
      <c r="C18" s="199"/>
      <c r="D18" s="199"/>
      <c r="E18" s="200">
        <f>E13</f>
        <v>200000000</v>
      </c>
      <c r="F18" s="200">
        <f>F13</f>
        <v>528975000</v>
      </c>
      <c r="G18" s="200">
        <f>G13</f>
        <v>200000000</v>
      </c>
      <c r="H18" s="200">
        <f>SUM(H14:H17)</f>
        <v>201777289.94</v>
      </c>
      <c r="I18" s="200">
        <f>SUM(I14:I17)</f>
        <v>0</v>
      </c>
      <c r="J18" s="200">
        <f>SUM(J14:J17)</f>
        <v>1676289.93</v>
      </c>
      <c r="K18" s="201"/>
      <c r="L18" s="201"/>
      <c r="M18" s="201"/>
      <c r="N18" s="201"/>
      <c r="O18" s="202"/>
      <c r="P18" s="202"/>
      <c r="Q18" s="202"/>
      <c r="R18" s="203"/>
    </row>
    <row r="19" spans="1:18">
      <c r="A19" s="13"/>
      <c r="B19" s="13"/>
      <c r="C19" s="13"/>
      <c r="D19" s="13"/>
      <c r="E19" s="13"/>
      <c r="F19" s="13"/>
      <c r="J19" s="13"/>
    </row>
    <row r="20" spans="1:18">
      <c r="A20" s="204" t="s">
        <v>283</v>
      </c>
      <c r="B20" s="205"/>
      <c r="C20" s="205">
        <v>45672</v>
      </c>
      <c r="D20" s="206">
        <v>1827</v>
      </c>
      <c r="E20" s="207">
        <f>E21+E24+E23+E22</f>
        <v>800000000</v>
      </c>
      <c r="F20" s="207">
        <f>F24+F21+F23+F22</f>
        <v>1459850000</v>
      </c>
      <c r="G20" s="207">
        <f>G24+G21+G22+G23</f>
        <v>600000000</v>
      </c>
      <c r="H20" s="207"/>
      <c r="I20" s="207"/>
      <c r="J20" s="207"/>
      <c r="K20" s="208"/>
      <c r="L20" s="208"/>
      <c r="M20" s="208"/>
      <c r="N20" s="208"/>
      <c r="O20" s="209">
        <v>1E-4</v>
      </c>
      <c r="P20" s="210"/>
      <c r="Q20" s="210"/>
      <c r="R20" s="207"/>
    </row>
    <row r="21" spans="1:18">
      <c r="A21" s="211" t="s">
        <v>278</v>
      </c>
      <c r="B21" s="212">
        <v>43845</v>
      </c>
      <c r="C21" s="212">
        <v>45672</v>
      </c>
      <c r="D21" s="213"/>
      <c r="E21" s="192">
        <v>200000000</v>
      </c>
      <c r="F21" s="214">
        <v>497250000</v>
      </c>
      <c r="G21" s="192">
        <v>200000000</v>
      </c>
      <c r="H21" s="192">
        <v>201164550</v>
      </c>
      <c r="I21" s="192">
        <v>0</v>
      </c>
      <c r="J21" s="192">
        <v>1164550</v>
      </c>
      <c r="K21" s="214">
        <v>100.23</v>
      </c>
      <c r="L21" s="214">
        <v>100.45</v>
      </c>
      <c r="M21" s="214">
        <v>101.11</v>
      </c>
      <c r="N21" s="214">
        <v>100.58</v>
      </c>
      <c r="O21" s="215">
        <v>1E-4</v>
      </c>
      <c r="P21" s="196">
        <v>-4.0000000000000002E-4</v>
      </c>
      <c r="Q21" s="196">
        <v>-1.1000000000000001E-3</v>
      </c>
      <c r="R21" s="192">
        <v>0</v>
      </c>
    </row>
    <row r="22" spans="1:18">
      <c r="A22" s="211" t="s">
        <v>279</v>
      </c>
      <c r="B22" s="212">
        <v>43873</v>
      </c>
      <c r="C22" s="212">
        <v>45672</v>
      </c>
      <c r="D22" s="213"/>
      <c r="E22" s="192">
        <v>200000000</v>
      </c>
      <c r="F22" s="214">
        <v>341000000</v>
      </c>
      <c r="G22" s="192">
        <v>200000000</v>
      </c>
      <c r="H22" s="192">
        <v>201476755.05000001</v>
      </c>
      <c r="I22" s="192">
        <v>0</v>
      </c>
      <c r="J22" s="192">
        <v>1475225</v>
      </c>
      <c r="K22" s="214">
        <v>100.53</v>
      </c>
      <c r="L22" s="214">
        <v>100.59</v>
      </c>
      <c r="M22" s="214">
        <v>101.39</v>
      </c>
      <c r="N22" s="214">
        <v>100.74</v>
      </c>
      <c r="O22" s="215">
        <v>1E-4</v>
      </c>
      <c r="P22" s="196">
        <v>-1E-3</v>
      </c>
      <c r="Q22" s="196">
        <v>-1.4E-3</v>
      </c>
      <c r="R22" s="192">
        <v>0</v>
      </c>
    </row>
    <row r="23" spans="1:18">
      <c r="A23" s="211" t="s">
        <v>280</v>
      </c>
      <c r="B23" s="212">
        <v>43929</v>
      </c>
      <c r="C23" s="212">
        <v>45672</v>
      </c>
      <c r="D23" s="213"/>
      <c r="E23" s="192">
        <v>200000000</v>
      </c>
      <c r="F23" s="214">
        <v>358300000</v>
      </c>
      <c r="G23" s="192">
        <v>200000000</v>
      </c>
      <c r="H23" s="192">
        <v>198837160.22999999</v>
      </c>
      <c r="I23" s="192">
        <v>1172430</v>
      </c>
      <c r="J23" s="192">
        <v>5000</v>
      </c>
      <c r="K23" s="214">
        <v>98.89</v>
      </c>
      <c r="L23" s="214">
        <v>99.07</v>
      </c>
      <c r="M23" s="214">
        <v>100.05</v>
      </c>
      <c r="N23" s="214">
        <v>99.42</v>
      </c>
      <c r="O23" s="215">
        <v>1E-4</v>
      </c>
      <c r="P23" s="196">
        <v>2.3999999999999998E-3</v>
      </c>
      <c r="Q23" s="196">
        <v>1.2999999999999999E-3</v>
      </c>
      <c r="R23" s="192">
        <v>0</v>
      </c>
    </row>
    <row r="24" spans="1:18" ht="13.5">
      <c r="A24" s="211" t="s">
        <v>284</v>
      </c>
      <c r="B24" s="212">
        <v>43950</v>
      </c>
      <c r="C24" s="212">
        <v>45672</v>
      </c>
      <c r="D24" s="213"/>
      <c r="E24" s="192">
        <v>200000000</v>
      </c>
      <c r="F24" s="214">
        <v>263300000</v>
      </c>
      <c r="G24" s="192">
        <v>0</v>
      </c>
      <c r="H24" s="216" t="s">
        <v>75</v>
      </c>
      <c r="I24" s="216" t="s">
        <v>75</v>
      </c>
      <c r="J24" s="216" t="s">
        <v>75</v>
      </c>
      <c r="K24" s="214">
        <v>97.45</v>
      </c>
      <c r="L24" s="216" t="s">
        <v>75</v>
      </c>
      <c r="M24" s="216" t="s">
        <v>75</v>
      </c>
      <c r="N24" s="216" t="s">
        <v>75</v>
      </c>
      <c r="O24" s="215">
        <v>1E-4</v>
      </c>
      <c r="P24" s="196">
        <v>5.5999999999999999E-3</v>
      </c>
      <c r="Q24" s="196" t="s">
        <v>75</v>
      </c>
      <c r="R24" s="192">
        <v>0</v>
      </c>
    </row>
    <row r="25" spans="1:18">
      <c r="A25" s="217" t="s">
        <v>285</v>
      </c>
      <c r="B25" s="218"/>
      <c r="C25" s="218"/>
      <c r="D25" s="219"/>
      <c r="E25" s="200">
        <f>+E20</f>
        <v>800000000</v>
      </c>
      <c r="F25" s="200">
        <f>+F20</f>
        <v>1459850000</v>
      </c>
      <c r="G25" s="200">
        <f>+G20</f>
        <v>600000000</v>
      </c>
      <c r="H25" s="200">
        <f>SUM(H20:H24)</f>
        <v>601478465.27999997</v>
      </c>
      <c r="I25" s="200">
        <f>SUM(I20:I24)</f>
        <v>1172430</v>
      </c>
      <c r="J25" s="200">
        <f>SUM(J20:J24)</f>
        <v>2644775</v>
      </c>
      <c r="K25" s="201"/>
      <c r="L25" s="201"/>
      <c r="M25" s="201"/>
      <c r="N25" s="201"/>
      <c r="O25" s="202"/>
      <c r="P25" s="202"/>
      <c r="Q25" s="202"/>
      <c r="R25" s="203"/>
    </row>
    <row r="26" spans="1:18">
      <c r="A26" s="220" t="s">
        <v>286</v>
      </c>
      <c r="B26" s="221"/>
      <c r="C26" s="221"/>
      <c r="D26" s="221"/>
      <c r="E26" s="200">
        <f t="shared" ref="E26:J26" si="0">E25+E18</f>
        <v>1000000000</v>
      </c>
      <c r="F26" s="200">
        <f t="shared" si="0"/>
        <v>1988825000</v>
      </c>
      <c r="G26" s="200">
        <f t="shared" si="0"/>
        <v>800000000</v>
      </c>
      <c r="H26" s="200">
        <f t="shared" si="0"/>
        <v>803255755.22000003</v>
      </c>
      <c r="I26" s="200">
        <f t="shared" si="0"/>
        <v>1172430</v>
      </c>
      <c r="J26" s="200">
        <f t="shared" si="0"/>
        <v>4321064.93</v>
      </c>
      <c r="K26" s="201"/>
      <c r="L26" s="201"/>
      <c r="M26" s="201"/>
      <c r="N26" s="201"/>
      <c r="O26" s="202"/>
      <c r="P26" s="202"/>
      <c r="Q26" s="202"/>
      <c r="R26" s="203"/>
    </row>
    <row r="27" spans="1:18" ht="12.75">
      <c r="A27" s="118"/>
      <c r="B27" s="118"/>
      <c r="C27" s="118"/>
      <c r="D27" s="118"/>
      <c r="E27" s="118"/>
      <c r="F27" s="118"/>
      <c r="G27" s="118"/>
      <c r="H27" s="118"/>
      <c r="I27" s="118"/>
      <c r="J27" s="118"/>
      <c r="K27" s="118"/>
      <c r="L27" s="118"/>
      <c r="M27" s="118"/>
      <c r="N27" s="118"/>
      <c r="O27" s="118"/>
      <c r="P27" s="118"/>
      <c r="Q27" s="118"/>
      <c r="R27" s="118"/>
    </row>
    <row r="28" spans="1:18">
      <c r="A28" s="222" t="s">
        <v>287</v>
      </c>
      <c r="B28" s="223"/>
      <c r="C28" s="224">
        <v>45743</v>
      </c>
      <c r="D28" s="225">
        <v>2738</v>
      </c>
      <c r="E28" s="226">
        <f>SUM(E29:E31)</f>
        <v>250000000</v>
      </c>
      <c r="F28" s="226">
        <f>SUM(F29:F31)</f>
        <v>612650000</v>
      </c>
      <c r="G28" s="226">
        <f>SUM(G29:G31)</f>
        <v>250000000</v>
      </c>
      <c r="H28" s="227"/>
      <c r="I28" s="226"/>
      <c r="J28" s="228"/>
      <c r="K28" s="229"/>
      <c r="L28" s="230"/>
      <c r="M28" s="229"/>
      <c r="N28" s="230"/>
      <c r="O28" s="231">
        <v>8.0000000000000002E-3</v>
      </c>
      <c r="P28" s="232"/>
      <c r="Q28" s="233"/>
      <c r="R28" s="226"/>
    </row>
    <row r="29" spans="1:18">
      <c r="A29" s="234" t="s">
        <v>278</v>
      </c>
      <c r="B29" s="235">
        <v>43005</v>
      </c>
      <c r="C29" s="236">
        <v>45743</v>
      </c>
      <c r="D29" s="237"/>
      <c r="E29" s="238">
        <v>85000000</v>
      </c>
      <c r="F29" s="239">
        <v>286400000</v>
      </c>
      <c r="G29" s="238">
        <v>85000000</v>
      </c>
      <c r="H29" s="240">
        <v>85669700.010000005</v>
      </c>
      <c r="I29" s="238">
        <v>0</v>
      </c>
      <c r="J29" s="241">
        <v>669700.01</v>
      </c>
      <c r="K29" s="242">
        <v>99.48</v>
      </c>
      <c r="L29" s="241">
        <v>100.36</v>
      </c>
      <c r="M29" s="242">
        <v>101.68</v>
      </c>
      <c r="N29" s="241">
        <v>100.79</v>
      </c>
      <c r="O29" s="243">
        <v>8.0000000000000002E-3</v>
      </c>
      <c r="P29" s="244">
        <v>8.6999999999999994E-3</v>
      </c>
      <c r="Q29" s="245">
        <v>6.8999999999999999E-3</v>
      </c>
      <c r="R29" s="238">
        <v>0</v>
      </c>
    </row>
    <row r="30" spans="1:18">
      <c r="A30" s="177" t="s">
        <v>279</v>
      </c>
      <c r="B30" s="235">
        <v>43033</v>
      </c>
      <c r="C30" s="236">
        <v>45743</v>
      </c>
      <c r="D30" s="237"/>
      <c r="E30" s="238">
        <v>85000000</v>
      </c>
      <c r="F30" s="239">
        <v>188250000</v>
      </c>
      <c r="G30" s="238">
        <v>85000000</v>
      </c>
      <c r="H30" s="240">
        <v>87413600.010000005</v>
      </c>
      <c r="I30" s="238">
        <v>0</v>
      </c>
      <c r="J30" s="241">
        <v>2362600.0099999998</v>
      </c>
      <c r="K30" s="242">
        <v>101.93</v>
      </c>
      <c r="L30" s="241">
        <v>102.33</v>
      </c>
      <c r="M30" s="242">
        <v>103.15</v>
      </c>
      <c r="N30" s="241">
        <v>102.78</v>
      </c>
      <c r="O30" s="243">
        <v>8.0000000000000002E-3</v>
      </c>
      <c r="P30" s="244">
        <v>5.3E-3</v>
      </c>
      <c r="Q30" s="245">
        <v>4.1999999999999997E-3</v>
      </c>
      <c r="R30" s="238">
        <v>0</v>
      </c>
    </row>
    <row r="31" spans="1:18">
      <c r="A31" s="177" t="s">
        <v>280</v>
      </c>
      <c r="B31" s="235">
        <v>43075</v>
      </c>
      <c r="C31" s="236">
        <v>45743</v>
      </c>
      <c r="D31" s="237"/>
      <c r="E31" s="238">
        <v>80000000</v>
      </c>
      <c r="F31" s="239">
        <v>138000000</v>
      </c>
      <c r="G31" s="238">
        <v>80000000</v>
      </c>
      <c r="H31" s="240">
        <v>82678479.989999995</v>
      </c>
      <c r="I31" s="238">
        <v>0</v>
      </c>
      <c r="J31" s="241">
        <v>2558479.98</v>
      </c>
      <c r="K31" s="242">
        <v>102.7</v>
      </c>
      <c r="L31" s="241">
        <v>102.88</v>
      </c>
      <c r="M31" s="242">
        <v>104.13</v>
      </c>
      <c r="N31" s="241">
        <v>103.2</v>
      </c>
      <c r="O31" s="243">
        <v>8.0000000000000002E-3</v>
      </c>
      <c r="P31" s="244">
        <v>4.1999999999999997E-3</v>
      </c>
      <c r="Q31" s="245">
        <v>3.5999999999999999E-3</v>
      </c>
      <c r="R31" s="238">
        <v>0</v>
      </c>
    </row>
    <row r="32" spans="1:18">
      <c r="A32" s="246" t="s">
        <v>288</v>
      </c>
      <c r="B32" s="218"/>
      <c r="C32" s="218"/>
      <c r="D32" s="219"/>
      <c r="E32" s="200">
        <f>+E28</f>
        <v>250000000</v>
      </c>
      <c r="F32" s="200">
        <f>+F28</f>
        <v>612650000</v>
      </c>
      <c r="G32" s="200">
        <f>+G28</f>
        <v>250000000</v>
      </c>
      <c r="H32" s="200">
        <f>SUM(H29:H31)</f>
        <v>255761780.00999999</v>
      </c>
      <c r="I32" s="200">
        <f>SUM(I29:I31)</f>
        <v>0</v>
      </c>
      <c r="J32" s="200">
        <f>SUM(J29:J31)</f>
        <v>5590780</v>
      </c>
      <c r="K32" s="201"/>
      <c r="L32" s="201"/>
      <c r="M32" s="201"/>
      <c r="N32" s="201"/>
      <c r="O32" s="202"/>
      <c r="P32" s="202"/>
      <c r="Q32" s="202"/>
      <c r="R32" s="203"/>
    </row>
    <row r="33" spans="1:18">
      <c r="A33" s="247"/>
      <c r="B33" s="248"/>
      <c r="C33" s="248"/>
      <c r="D33" s="248"/>
      <c r="E33" s="249"/>
      <c r="F33" s="249"/>
      <c r="G33" s="249"/>
      <c r="H33" s="249"/>
      <c r="I33" s="249"/>
      <c r="J33" s="249"/>
      <c r="K33" s="250"/>
      <c r="L33" s="250"/>
      <c r="M33" s="250"/>
      <c r="N33" s="250"/>
      <c r="O33" s="251"/>
      <c r="P33" s="248"/>
      <c r="Q33" s="248"/>
      <c r="R33" s="252"/>
    </row>
    <row r="34" spans="1:18">
      <c r="A34" s="253" t="s">
        <v>289</v>
      </c>
      <c r="B34" s="168"/>
      <c r="C34" s="168">
        <v>45769</v>
      </c>
      <c r="D34" s="254">
        <v>3653</v>
      </c>
      <c r="E34" s="170">
        <f>E36+E35+E37+E38+E39</f>
        <v>300000000</v>
      </c>
      <c r="F34" s="170">
        <f>F36+F35+F37+F38+F39</f>
        <v>583316452</v>
      </c>
      <c r="G34" s="170">
        <f>G36+G35+G37+G38+G39</f>
        <v>235000000</v>
      </c>
      <c r="H34" s="170"/>
      <c r="I34" s="170"/>
      <c r="J34" s="170"/>
      <c r="K34" s="173"/>
      <c r="L34" s="173"/>
      <c r="M34" s="173"/>
      <c r="N34" s="173"/>
      <c r="O34" s="255">
        <v>2.3E-2</v>
      </c>
      <c r="P34" s="175"/>
      <c r="Q34" s="175"/>
      <c r="R34" s="170"/>
    </row>
    <row r="35" spans="1:18">
      <c r="A35" s="177" t="s">
        <v>278</v>
      </c>
      <c r="B35" s="178">
        <v>42116</v>
      </c>
      <c r="C35" s="178">
        <v>45769</v>
      </c>
      <c r="D35" s="179"/>
      <c r="E35" s="180">
        <v>50000000</v>
      </c>
      <c r="F35" s="256">
        <v>122100000</v>
      </c>
      <c r="G35" s="180">
        <v>50000000</v>
      </c>
      <c r="H35" s="180">
        <v>51211735</v>
      </c>
      <c r="I35" s="180">
        <v>0</v>
      </c>
      <c r="J35" s="181">
        <v>1211735</v>
      </c>
      <c r="K35" s="181">
        <v>100.73</v>
      </c>
      <c r="L35" s="181">
        <v>100.45</v>
      </c>
      <c r="M35" s="181">
        <v>107.65</v>
      </c>
      <c r="N35" s="181">
        <v>102.42</v>
      </c>
      <c r="O35" s="257">
        <v>2.3E-2</v>
      </c>
      <c r="P35" s="182">
        <v>2.23E-2</v>
      </c>
      <c r="Q35" s="182">
        <v>2.0400000000000001E-2</v>
      </c>
      <c r="R35" s="180">
        <v>0.01</v>
      </c>
    </row>
    <row r="36" spans="1:18" ht="13.5">
      <c r="A36" s="177" t="s">
        <v>290</v>
      </c>
      <c r="B36" s="178">
        <v>42277</v>
      </c>
      <c r="C36" s="178">
        <v>45769</v>
      </c>
      <c r="D36" s="179"/>
      <c r="E36" s="180">
        <v>50000000</v>
      </c>
      <c r="F36" s="256">
        <v>122858226</v>
      </c>
      <c r="G36" s="180">
        <v>0</v>
      </c>
      <c r="H36" s="258" t="s">
        <v>75</v>
      </c>
      <c r="I36" s="258" t="s">
        <v>75</v>
      </c>
      <c r="J36" s="258" t="s">
        <v>75</v>
      </c>
      <c r="K36" s="181">
        <v>96.47</v>
      </c>
      <c r="L36" s="258" t="s">
        <v>75</v>
      </c>
      <c r="M36" s="258" t="s">
        <v>75</v>
      </c>
      <c r="N36" s="258" t="s">
        <v>75</v>
      </c>
      <c r="O36" s="257">
        <v>2.3E-2</v>
      </c>
      <c r="P36" s="182">
        <v>2.7400000000000001E-2</v>
      </c>
      <c r="Q36" s="258" t="s">
        <v>75</v>
      </c>
      <c r="R36" s="180">
        <v>0.01</v>
      </c>
    </row>
    <row r="37" spans="1:18">
      <c r="A37" s="177" t="s">
        <v>280</v>
      </c>
      <c r="B37" s="178">
        <v>42298</v>
      </c>
      <c r="C37" s="178">
        <v>45769</v>
      </c>
      <c r="D37" s="179"/>
      <c r="E37" s="180">
        <v>65000000</v>
      </c>
      <c r="F37" s="256">
        <v>123108226</v>
      </c>
      <c r="G37" s="180">
        <v>50000000</v>
      </c>
      <c r="H37" s="181">
        <v>49850613.170000002</v>
      </c>
      <c r="I37" s="181">
        <v>719386.84</v>
      </c>
      <c r="J37" s="181">
        <v>0</v>
      </c>
      <c r="K37" s="181">
        <v>97.07</v>
      </c>
      <c r="L37" s="181">
        <v>97.82</v>
      </c>
      <c r="M37" s="181">
        <v>99.28</v>
      </c>
      <c r="N37" s="181">
        <v>98.56</v>
      </c>
      <c r="O37" s="257">
        <v>2.3E-2</v>
      </c>
      <c r="P37" s="182">
        <v>2.6700000000000002E-2</v>
      </c>
      <c r="Q37" s="182">
        <v>2.4799999999999999E-2</v>
      </c>
      <c r="R37" s="180">
        <v>0.01</v>
      </c>
    </row>
    <row r="38" spans="1:18">
      <c r="A38" s="177" t="s">
        <v>281</v>
      </c>
      <c r="B38" s="178">
        <v>42326</v>
      </c>
      <c r="C38" s="178">
        <v>45769</v>
      </c>
      <c r="D38" s="179"/>
      <c r="E38" s="180">
        <v>70000000</v>
      </c>
      <c r="F38" s="256">
        <v>109600000</v>
      </c>
      <c r="G38" s="180">
        <v>70000000</v>
      </c>
      <c r="H38" s="181">
        <v>68692500</v>
      </c>
      <c r="I38" s="181">
        <v>1426500</v>
      </c>
      <c r="J38" s="181">
        <v>0</v>
      </c>
      <c r="K38" s="181">
        <v>97.54</v>
      </c>
      <c r="L38" s="181">
        <v>97.51</v>
      </c>
      <c r="M38" s="181">
        <v>98.49</v>
      </c>
      <c r="N38" s="181">
        <v>97.96</v>
      </c>
      <c r="O38" s="257">
        <v>2.3E-2</v>
      </c>
      <c r="P38" s="182">
        <v>2.6100000000000002E-2</v>
      </c>
      <c r="Q38" s="182">
        <v>2.5600000000000001E-2</v>
      </c>
      <c r="R38" s="180">
        <v>0.01</v>
      </c>
    </row>
    <row r="39" spans="1:18">
      <c r="A39" s="177" t="s">
        <v>291</v>
      </c>
      <c r="B39" s="190">
        <v>42347</v>
      </c>
      <c r="C39" s="178">
        <v>45769</v>
      </c>
      <c r="D39" s="259"/>
      <c r="E39" s="260">
        <v>65000000</v>
      </c>
      <c r="F39" s="261">
        <v>105650000</v>
      </c>
      <c r="G39" s="260">
        <v>65000000</v>
      </c>
      <c r="H39" s="262">
        <v>65063370</v>
      </c>
      <c r="I39" s="262">
        <v>162050</v>
      </c>
      <c r="J39" s="262">
        <v>30420</v>
      </c>
      <c r="K39" s="262">
        <v>99</v>
      </c>
      <c r="L39" s="262">
        <v>98.76</v>
      </c>
      <c r="M39" s="262">
        <v>100.19</v>
      </c>
      <c r="N39" s="262">
        <v>99.8</v>
      </c>
      <c r="O39" s="257">
        <v>2.3E-2</v>
      </c>
      <c r="P39" s="263">
        <v>2.4299999999999999E-2</v>
      </c>
      <c r="Q39" s="263">
        <v>2.3400000000000001E-2</v>
      </c>
      <c r="R39" s="260">
        <v>0.01</v>
      </c>
    </row>
    <row r="40" spans="1:18">
      <c r="A40" s="217" t="s">
        <v>292</v>
      </c>
      <c r="B40" s="218"/>
      <c r="C40" s="218"/>
      <c r="D40" s="219"/>
      <c r="E40" s="200">
        <f>+E34</f>
        <v>300000000</v>
      </c>
      <c r="F40" s="200">
        <f t="shared" ref="F40:G40" si="1">+F34</f>
        <v>583316452</v>
      </c>
      <c r="G40" s="200">
        <f t="shared" si="1"/>
        <v>235000000</v>
      </c>
      <c r="H40" s="200">
        <f>SUM(H34:H39)</f>
        <v>234818218.17000002</v>
      </c>
      <c r="I40" s="200">
        <f>SUM(I34:I39)</f>
        <v>2307936.84</v>
      </c>
      <c r="J40" s="200">
        <f>SUM(J34:J39)</f>
        <v>1242155</v>
      </c>
      <c r="K40" s="264"/>
      <c r="L40" s="265"/>
      <c r="M40" s="265"/>
      <c r="N40" s="201"/>
      <c r="O40" s="218"/>
      <c r="P40" s="202"/>
      <c r="Q40" s="218"/>
      <c r="R40" s="203"/>
    </row>
    <row r="41" spans="1:18">
      <c r="A41" s="522" t="s">
        <v>293</v>
      </c>
      <c r="B41" s="508"/>
      <c r="C41" s="508"/>
      <c r="D41" s="508"/>
      <c r="E41" s="508"/>
      <c r="F41" s="508"/>
      <c r="G41" s="508"/>
      <c r="H41" s="508"/>
      <c r="I41" s="508"/>
      <c r="J41" s="508"/>
      <c r="K41" s="508"/>
      <c r="L41" s="508"/>
      <c r="M41" s="508"/>
      <c r="N41" s="508"/>
      <c r="O41" s="508"/>
      <c r="P41" s="508"/>
      <c r="Q41" s="508"/>
      <c r="R41" s="508"/>
    </row>
    <row r="42" spans="1:18">
      <c r="A42" s="523"/>
      <c r="B42" s="523"/>
      <c r="C42" s="523"/>
      <c r="D42" s="523"/>
      <c r="E42" s="523"/>
      <c r="F42" s="523"/>
      <c r="G42" s="523"/>
      <c r="H42" s="523"/>
      <c r="I42" s="523"/>
      <c r="J42" s="523"/>
      <c r="K42" s="523"/>
      <c r="L42" s="523"/>
      <c r="M42" s="523"/>
      <c r="N42" s="523"/>
      <c r="O42" s="523"/>
      <c r="P42" s="523"/>
      <c r="Q42" s="523"/>
      <c r="R42" s="523"/>
    </row>
    <row r="43" spans="1:18">
      <c r="A43" s="523"/>
      <c r="B43" s="523"/>
      <c r="C43" s="523"/>
      <c r="D43" s="523"/>
      <c r="E43" s="523"/>
      <c r="F43" s="523"/>
      <c r="G43" s="523"/>
      <c r="H43" s="523"/>
      <c r="I43" s="523"/>
      <c r="J43" s="523"/>
      <c r="K43" s="523"/>
      <c r="L43" s="523"/>
      <c r="M43" s="523"/>
      <c r="N43" s="523"/>
      <c r="O43" s="523"/>
      <c r="P43" s="523"/>
      <c r="Q43" s="523"/>
      <c r="R43" s="523"/>
    </row>
    <row r="44" spans="1:18">
      <c r="A44" s="523"/>
      <c r="B44" s="523"/>
      <c r="C44" s="523"/>
      <c r="D44" s="523"/>
      <c r="E44" s="523"/>
      <c r="F44" s="523"/>
      <c r="G44" s="523"/>
      <c r="H44" s="523"/>
      <c r="I44" s="523"/>
      <c r="J44" s="523"/>
      <c r="K44" s="523"/>
      <c r="L44" s="523"/>
      <c r="M44" s="523"/>
      <c r="N44" s="523"/>
      <c r="O44" s="523"/>
      <c r="P44" s="523"/>
      <c r="Q44" s="523"/>
      <c r="R44" s="523"/>
    </row>
    <row r="45" spans="1:18">
      <c r="A45" s="523"/>
      <c r="B45" s="523"/>
      <c r="C45" s="523"/>
      <c r="D45" s="523"/>
      <c r="E45" s="523"/>
      <c r="F45" s="523"/>
      <c r="G45" s="523"/>
      <c r="H45" s="523"/>
      <c r="I45" s="523"/>
      <c r="J45" s="523"/>
      <c r="K45" s="523"/>
      <c r="L45" s="523"/>
      <c r="M45" s="523"/>
      <c r="N45" s="523"/>
      <c r="O45" s="523"/>
      <c r="P45" s="523"/>
      <c r="Q45" s="523"/>
      <c r="R45" s="523"/>
    </row>
    <row r="46" spans="1:18" ht="12.75">
      <c r="A46" s="521" t="s">
        <v>233</v>
      </c>
      <c r="B46" s="521"/>
      <c r="C46" s="521"/>
      <c r="D46" s="521"/>
      <c r="E46" s="521"/>
      <c r="F46" s="521"/>
      <c r="G46" s="521"/>
      <c r="H46" s="521"/>
      <c r="I46" s="521"/>
      <c r="J46" s="521"/>
      <c r="K46" s="521"/>
      <c r="L46" s="521"/>
      <c r="M46" s="521"/>
      <c r="N46" s="521"/>
      <c r="O46" s="521"/>
      <c r="P46" s="521"/>
      <c r="Q46" s="521"/>
      <c r="R46" s="521"/>
    </row>
    <row r="47" spans="1:18" ht="12.75">
      <c r="A47" s="121" t="s">
        <v>234</v>
      </c>
      <c r="B47" s="111"/>
      <c r="C47" s="122"/>
      <c r="D47" s="122"/>
      <c r="E47" s="122"/>
      <c r="F47" s="123"/>
      <c r="G47" s="124"/>
      <c r="H47" s="124"/>
      <c r="I47" s="125"/>
      <c r="J47" s="126"/>
      <c r="K47" s="122"/>
      <c r="L47" s="122"/>
      <c r="M47" s="122"/>
      <c r="N47" s="127"/>
      <c r="O47" s="127"/>
      <c r="P47" s="127"/>
      <c r="Q47" s="128"/>
      <c r="R47" s="127"/>
    </row>
    <row r="48" spans="1:18" ht="24">
      <c r="A48" s="129"/>
      <c r="B48" s="130" t="s">
        <v>235</v>
      </c>
      <c r="C48" s="129"/>
      <c r="D48" s="131" t="s">
        <v>236</v>
      </c>
      <c r="E48" s="132" t="s">
        <v>237</v>
      </c>
      <c r="F48" s="133"/>
      <c r="G48" s="134"/>
      <c r="H48" s="135"/>
      <c r="I48" s="135"/>
      <c r="J48" s="136"/>
      <c r="K48" s="137" t="s">
        <v>238</v>
      </c>
      <c r="L48" s="134"/>
      <c r="M48" s="134"/>
      <c r="N48" s="138"/>
      <c r="O48" s="139"/>
      <c r="P48" s="515" t="s">
        <v>239</v>
      </c>
      <c r="Q48" s="516"/>
      <c r="R48" s="129"/>
    </row>
    <row r="49" spans="1:18" ht="36">
      <c r="A49" s="140"/>
      <c r="B49" s="141"/>
      <c r="C49" s="142"/>
      <c r="D49" s="143"/>
      <c r="E49" s="144" t="s">
        <v>240</v>
      </c>
      <c r="F49" s="145" t="s">
        <v>241</v>
      </c>
      <c r="G49" s="146" t="s">
        <v>242</v>
      </c>
      <c r="H49" s="519" t="s">
        <v>243</v>
      </c>
      <c r="I49" s="147" t="s">
        <v>244</v>
      </c>
      <c r="J49" s="148" t="s">
        <v>245</v>
      </c>
      <c r="K49" s="149" t="s">
        <v>246</v>
      </c>
      <c r="L49" s="140" t="s">
        <v>247</v>
      </c>
      <c r="M49" s="149" t="s">
        <v>248</v>
      </c>
      <c r="N49" s="150" t="s">
        <v>249</v>
      </c>
      <c r="O49" s="150" t="s">
        <v>250</v>
      </c>
      <c r="P49" s="517"/>
      <c r="Q49" s="518"/>
      <c r="R49" s="150" t="s">
        <v>251</v>
      </c>
    </row>
    <row r="50" spans="1:18">
      <c r="A50" s="142" t="s">
        <v>252</v>
      </c>
      <c r="B50" s="143" t="s">
        <v>253</v>
      </c>
      <c r="C50" s="142" t="s">
        <v>254</v>
      </c>
      <c r="D50" s="143" t="s">
        <v>255</v>
      </c>
      <c r="E50" s="151" t="s">
        <v>256</v>
      </c>
      <c r="F50" s="140" t="s">
        <v>257</v>
      </c>
      <c r="G50" s="152" t="s">
        <v>258</v>
      </c>
      <c r="H50" s="520"/>
      <c r="I50" s="147" t="s">
        <v>259</v>
      </c>
      <c r="J50" s="148" t="s">
        <v>259</v>
      </c>
      <c r="K50" s="153" t="s">
        <v>260</v>
      </c>
      <c r="L50" s="140" t="s">
        <v>261</v>
      </c>
      <c r="M50" s="153" t="s">
        <v>262</v>
      </c>
      <c r="N50" s="140" t="s">
        <v>263</v>
      </c>
      <c r="O50" s="154" t="s">
        <v>264</v>
      </c>
      <c r="P50" s="129" t="s">
        <v>265</v>
      </c>
      <c r="Q50" s="129" t="s">
        <v>265</v>
      </c>
      <c r="R50" s="155" t="s">
        <v>266</v>
      </c>
    </row>
    <row r="51" spans="1:18">
      <c r="A51" s="142" t="s">
        <v>97</v>
      </c>
      <c r="B51" s="143" t="s">
        <v>267</v>
      </c>
      <c r="C51" s="142" t="s">
        <v>268</v>
      </c>
      <c r="D51" s="143" t="s">
        <v>269</v>
      </c>
      <c r="E51" s="156" t="s">
        <v>270</v>
      </c>
      <c r="F51" s="140" t="s">
        <v>271</v>
      </c>
      <c r="G51" s="152"/>
      <c r="H51" s="520"/>
      <c r="I51" s="147"/>
      <c r="J51" s="157"/>
      <c r="K51" s="153" t="s">
        <v>257</v>
      </c>
      <c r="L51" s="140" t="s">
        <v>265</v>
      </c>
      <c r="M51" s="153" t="s">
        <v>272</v>
      </c>
      <c r="N51" s="140" t="s">
        <v>265</v>
      </c>
      <c r="O51" s="154" t="s">
        <v>273</v>
      </c>
      <c r="P51" s="158" t="s">
        <v>260</v>
      </c>
      <c r="Q51" s="159" t="s">
        <v>258</v>
      </c>
      <c r="R51" s="160" t="s">
        <v>274</v>
      </c>
    </row>
    <row r="52" spans="1:18">
      <c r="A52" s="142"/>
      <c r="B52" s="143"/>
      <c r="C52" s="142"/>
      <c r="D52" s="161"/>
      <c r="E52" s="156"/>
      <c r="F52" s="140"/>
      <c r="G52" s="152"/>
      <c r="H52" s="147"/>
      <c r="I52" s="147"/>
      <c r="J52" s="157"/>
      <c r="K52" s="153" t="s">
        <v>275</v>
      </c>
      <c r="L52" s="140" t="s">
        <v>258</v>
      </c>
      <c r="M52" s="153" t="s">
        <v>258</v>
      </c>
      <c r="N52" s="140" t="s">
        <v>258</v>
      </c>
      <c r="O52" s="154" t="s">
        <v>76</v>
      </c>
      <c r="P52" s="162" t="s">
        <v>257</v>
      </c>
      <c r="Q52" s="140"/>
      <c r="R52" s="160" t="s">
        <v>276</v>
      </c>
    </row>
    <row r="53" spans="1:18">
      <c r="A53" s="142"/>
      <c r="B53" s="143"/>
      <c r="C53" s="142"/>
      <c r="D53" s="161"/>
      <c r="E53" s="156"/>
      <c r="F53" s="140"/>
      <c r="G53" s="152"/>
      <c r="H53" s="147"/>
      <c r="I53" s="163"/>
      <c r="J53" s="164"/>
      <c r="K53" s="153"/>
      <c r="L53" s="140"/>
      <c r="M53" s="153"/>
      <c r="N53" s="140"/>
      <c r="O53" s="154"/>
      <c r="P53" s="140" t="s">
        <v>275</v>
      </c>
      <c r="Q53" s="142"/>
      <c r="R53" s="165" t="s">
        <v>76</v>
      </c>
    </row>
    <row r="54" spans="1:18">
      <c r="A54" s="166" t="s">
        <v>294</v>
      </c>
      <c r="B54" s="266"/>
      <c r="C54" s="168">
        <v>44025</v>
      </c>
      <c r="D54" s="254">
        <v>3834</v>
      </c>
      <c r="E54" s="170">
        <f>SUM(E55:E63)</f>
        <v>295000000</v>
      </c>
      <c r="F54" s="170">
        <f>SUM(F55:F63)</f>
        <v>856940000</v>
      </c>
      <c r="G54" s="170">
        <f>SUM(G55:G63)</f>
        <v>313110000</v>
      </c>
      <c r="H54" s="267"/>
      <c r="I54" s="268"/>
      <c r="J54" s="269"/>
      <c r="K54" s="267"/>
      <c r="L54" s="267"/>
      <c r="M54" s="267"/>
      <c r="N54" s="267"/>
      <c r="O54" s="255">
        <v>0.05</v>
      </c>
      <c r="P54" s="267"/>
      <c r="Q54" s="267"/>
      <c r="R54" s="267"/>
    </row>
    <row r="55" spans="1:18">
      <c r="A55" s="177" t="s">
        <v>278</v>
      </c>
      <c r="B55" s="270">
        <v>40191</v>
      </c>
      <c r="C55" s="178">
        <v>44025</v>
      </c>
      <c r="D55" s="271"/>
      <c r="E55" s="180">
        <v>30000000</v>
      </c>
      <c r="F55" s="272">
        <v>87200000</v>
      </c>
      <c r="G55" s="180">
        <v>30000000</v>
      </c>
      <c r="H55" s="186">
        <v>27111545.010000002</v>
      </c>
      <c r="I55" s="273">
        <v>2888454.99</v>
      </c>
      <c r="J55" s="180">
        <v>0</v>
      </c>
      <c r="K55" s="188">
        <v>87.9</v>
      </c>
      <c r="L55" s="181">
        <v>88.85</v>
      </c>
      <c r="M55" s="188">
        <v>95.29</v>
      </c>
      <c r="N55" s="181">
        <v>90.37</v>
      </c>
      <c r="O55" s="274">
        <v>0.05</v>
      </c>
      <c r="P55" s="182">
        <v>6.7400000000000002E-2</v>
      </c>
      <c r="Q55" s="275">
        <v>6.3700000000000007E-2</v>
      </c>
      <c r="R55" s="180">
        <v>0.39</v>
      </c>
    </row>
    <row r="56" spans="1:18">
      <c r="A56" s="177" t="s">
        <v>279</v>
      </c>
      <c r="B56" s="270">
        <v>40233</v>
      </c>
      <c r="C56" s="178">
        <v>44025</v>
      </c>
      <c r="D56" s="271"/>
      <c r="E56" s="180">
        <v>30000000</v>
      </c>
      <c r="F56" s="272">
        <v>97850000</v>
      </c>
      <c r="G56" s="180">
        <v>30000000</v>
      </c>
      <c r="H56" s="186">
        <v>28491570</v>
      </c>
      <c r="I56" s="273">
        <v>1682430.01</v>
      </c>
      <c r="J56" s="180">
        <v>0</v>
      </c>
      <c r="K56" s="188">
        <v>93.31</v>
      </c>
      <c r="L56" s="181">
        <v>93.97</v>
      </c>
      <c r="M56" s="188">
        <v>95.16</v>
      </c>
      <c r="N56" s="181">
        <v>94.39</v>
      </c>
      <c r="O56" s="274">
        <v>0.05</v>
      </c>
      <c r="P56" s="182">
        <v>5.9700000000000003E-2</v>
      </c>
      <c r="Q56" s="275">
        <v>5.8200000000000002E-2</v>
      </c>
      <c r="R56" s="180">
        <v>0.24</v>
      </c>
    </row>
    <row r="57" spans="1:18">
      <c r="A57" s="177" t="s">
        <v>280</v>
      </c>
      <c r="B57" s="270">
        <v>40239</v>
      </c>
      <c r="C57" s="178">
        <v>44025</v>
      </c>
      <c r="D57" s="271"/>
      <c r="E57" s="180">
        <v>30000000</v>
      </c>
      <c r="F57" s="272">
        <v>81100000</v>
      </c>
      <c r="G57" s="180">
        <v>30000000</v>
      </c>
      <c r="H57" s="186">
        <v>28497180</v>
      </c>
      <c r="I57" s="273">
        <v>1700820</v>
      </c>
      <c r="J57" s="180">
        <v>0</v>
      </c>
      <c r="K57" s="188">
        <v>93.45</v>
      </c>
      <c r="L57" s="181">
        <v>93.95</v>
      </c>
      <c r="M57" s="188">
        <v>95.17</v>
      </c>
      <c r="N57" s="181">
        <v>94.33</v>
      </c>
      <c r="O57" s="274">
        <v>0.05</v>
      </c>
      <c r="P57" s="182">
        <v>5.9499999999999997E-2</v>
      </c>
      <c r="Q57" s="275">
        <v>5.8299999999999998E-2</v>
      </c>
      <c r="R57" s="180">
        <v>0.18</v>
      </c>
    </row>
    <row r="58" spans="1:18">
      <c r="A58" s="177" t="s">
        <v>281</v>
      </c>
      <c r="B58" s="270">
        <v>40268</v>
      </c>
      <c r="C58" s="178">
        <v>44025</v>
      </c>
      <c r="D58" s="271"/>
      <c r="E58" s="180">
        <v>30000000</v>
      </c>
      <c r="F58" s="272">
        <v>61000000</v>
      </c>
      <c r="G58" s="180">
        <v>30000000</v>
      </c>
      <c r="H58" s="186">
        <v>28118425</v>
      </c>
      <c r="I58" s="273">
        <v>2196575</v>
      </c>
      <c r="J58" s="180">
        <v>0</v>
      </c>
      <c r="K58" s="188">
        <v>92.05</v>
      </c>
      <c r="L58" s="181">
        <v>92.4</v>
      </c>
      <c r="M58" s="188">
        <v>93.9</v>
      </c>
      <c r="N58" s="181">
        <v>92.68</v>
      </c>
      <c r="O58" s="274">
        <v>0.05</v>
      </c>
      <c r="P58" s="182">
        <v>6.1499999999999999E-2</v>
      </c>
      <c r="Q58" s="275">
        <v>6.0600000000000001E-2</v>
      </c>
      <c r="R58" s="180">
        <v>0.18</v>
      </c>
    </row>
    <row r="59" spans="1:18">
      <c r="A59" s="177" t="s">
        <v>291</v>
      </c>
      <c r="B59" s="270">
        <v>40296</v>
      </c>
      <c r="C59" s="178">
        <v>44025</v>
      </c>
      <c r="D59" s="271"/>
      <c r="E59" s="180">
        <v>30000000</v>
      </c>
      <c r="F59" s="272">
        <v>65900000</v>
      </c>
      <c r="G59" s="180">
        <v>30000000</v>
      </c>
      <c r="H59" s="186">
        <v>27594075</v>
      </c>
      <c r="I59" s="273">
        <v>2837925</v>
      </c>
      <c r="J59" s="180">
        <v>0</v>
      </c>
      <c r="K59" s="188">
        <v>89.2</v>
      </c>
      <c r="L59" s="181">
        <v>89.6</v>
      </c>
      <c r="M59" s="188">
        <v>92.19</v>
      </c>
      <c r="N59" s="181">
        <v>90.54</v>
      </c>
      <c r="O59" s="274">
        <v>0.05</v>
      </c>
      <c r="P59" s="182">
        <v>6.5799999999999997E-2</v>
      </c>
      <c r="Q59" s="275">
        <v>6.3799999999999996E-2</v>
      </c>
      <c r="R59" s="180">
        <v>0.17</v>
      </c>
    </row>
    <row r="60" spans="1:18" ht="13.5">
      <c r="A60" s="276" t="s">
        <v>295</v>
      </c>
      <c r="B60" s="270">
        <v>40325</v>
      </c>
      <c r="C60" s="178">
        <v>44025</v>
      </c>
      <c r="D60" s="271"/>
      <c r="E60" s="180">
        <v>30000000</v>
      </c>
      <c r="F60" s="272">
        <v>95500000</v>
      </c>
      <c r="G60" s="181">
        <v>0</v>
      </c>
      <c r="H60" s="277" t="s">
        <v>75</v>
      </c>
      <c r="I60" s="278" t="s">
        <v>75</v>
      </c>
      <c r="J60" s="181" t="s">
        <v>75</v>
      </c>
      <c r="K60" s="188">
        <v>86.28</v>
      </c>
      <c r="L60" s="258" t="s">
        <v>75</v>
      </c>
      <c r="M60" s="278" t="s">
        <v>75</v>
      </c>
      <c r="N60" s="258" t="s">
        <v>75</v>
      </c>
      <c r="O60" s="274">
        <v>0.05</v>
      </c>
      <c r="P60" s="182">
        <v>7.0400000000000004E-2</v>
      </c>
      <c r="Q60" s="275" t="s">
        <v>75</v>
      </c>
      <c r="R60" s="180">
        <v>0.18</v>
      </c>
    </row>
    <row r="61" spans="1:18">
      <c r="A61" s="276" t="s">
        <v>296</v>
      </c>
      <c r="B61" s="270">
        <v>40359</v>
      </c>
      <c r="C61" s="178">
        <v>44025</v>
      </c>
      <c r="D61" s="271"/>
      <c r="E61" s="180">
        <v>45000000</v>
      </c>
      <c r="F61" s="272">
        <v>91100000</v>
      </c>
      <c r="G61" s="279">
        <v>45000000</v>
      </c>
      <c r="H61" s="280">
        <v>42533165.009999998</v>
      </c>
      <c r="I61" s="281">
        <v>3501834.99</v>
      </c>
      <c r="J61" s="279">
        <v>0</v>
      </c>
      <c r="K61" s="188">
        <v>91.14</v>
      </c>
      <c r="L61" s="279">
        <v>91.69</v>
      </c>
      <c r="M61" s="281">
        <v>93.56</v>
      </c>
      <c r="N61" s="279">
        <v>92.22</v>
      </c>
      <c r="O61" s="274">
        <v>0.05</v>
      </c>
      <c r="P61" s="182">
        <v>6.3E-2</v>
      </c>
      <c r="Q61" s="275">
        <v>6.1499999999999999E-2</v>
      </c>
      <c r="R61" s="180">
        <v>0.2</v>
      </c>
    </row>
    <row r="62" spans="1:18">
      <c r="A62" s="282" t="s">
        <v>297</v>
      </c>
      <c r="B62" s="270">
        <v>40388</v>
      </c>
      <c r="C62" s="178">
        <v>44025</v>
      </c>
      <c r="D62" s="271"/>
      <c r="E62" s="180">
        <v>45000000</v>
      </c>
      <c r="F62" s="272">
        <v>114860000</v>
      </c>
      <c r="G62" s="279">
        <v>93110000</v>
      </c>
      <c r="H62" s="280">
        <v>86390328</v>
      </c>
      <c r="I62" s="281">
        <v>6924514</v>
      </c>
      <c r="J62" s="279">
        <v>0</v>
      </c>
      <c r="K62" s="188">
        <v>92.1</v>
      </c>
      <c r="L62" s="279">
        <v>91.18</v>
      </c>
      <c r="M62" s="281">
        <v>94.2</v>
      </c>
      <c r="N62" s="279">
        <v>92.56</v>
      </c>
      <c r="O62" s="274">
        <v>0.05</v>
      </c>
      <c r="P62" s="182">
        <v>6.1699999999999998E-2</v>
      </c>
      <c r="Q62" s="275">
        <v>6.0999999999999999E-2</v>
      </c>
      <c r="R62" s="180">
        <v>0.18</v>
      </c>
    </row>
    <row r="63" spans="1:18">
      <c r="A63" s="283" t="s">
        <v>298</v>
      </c>
      <c r="B63" s="284">
        <v>40492</v>
      </c>
      <c r="C63" s="190">
        <v>44025</v>
      </c>
      <c r="D63" s="285"/>
      <c r="E63" s="260">
        <v>25000000</v>
      </c>
      <c r="F63" s="286">
        <v>162430000</v>
      </c>
      <c r="G63" s="287">
        <v>25000000</v>
      </c>
      <c r="H63" s="288">
        <v>24092814.969999999</v>
      </c>
      <c r="I63" s="289">
        <v>1317185.04</v>
      </c>
      <c r="J63" s="287">
        <v>0</v>
      </c>
      <c r="K63" s="290">
        <v>93.89</v>
      </c>
      <c r="L63" s="287">
        <v>94.53</v>
      </c>
      <c r="M63" s="289">
        <v>95.31</v>
      </c>
      <c r="N63" s="287">
        <v>94.73</v>
      </c>
      <c r="O63" s="291">
        <v>0.05</v>
      </c>
      <c r="P63" s="263">
        <v>5.9299999999999999E-2</v>
      </c>
      <c r="Q63" s="292">
        <v>5.8099999999999999E-2</v>
      </c>
      <c r="R63" s="260">
        <v>0.17</v>
      </c>
    </row>
    <row r="64" spans="1:18">
      <c r="A64" s="293" t="s">
        <v>299</v>
      </c>
      <c r="B64" s="294"/>
      <c r="C64" s="295">
        <v>44396</v>
      </c>
      <c r="D64" s="296">
        <v>3834</v>
      </c>
      <c r="E64" s="297">
        <f>+E65+E66+E67+E68+E69+E70+E71</f>
        <v>320000000</v>
      </c>
      <c r="F64" s="297">
        <f>+F65+F66+F67+F68+F69+F70+F71</f>
        <v>777335000</v>
      </c>
      <c r="G64" s="297">
        <f>+G65+G66+G67+G68+G69+G70+G71</f>
        <v>322900000</v>
      </c>
      <c r="H64" s="298"/>
      <c r="I64" s="299"/>
      <c r="J64" s="300"/>
      <c r="K64" s="298"/>
      <c r="L64" s="298"/>
      <c r="M64" s="298"/>
      <c r="N64" s="298"/>
      <c r="O64" s="301">
        <v>0.05</v>
      </c>
      <c r="P64" s="298"/>
      <c r="Q64" s="298"/>
      <c r="R64" s="302"/>
    </row>
    <row r="65" spans="1:18">
      <c r="A65" s="177" t="s">
        <v>278</v>
      </c>
      <c r="B65" s="178">
        <v>40562</v>
      </c>
      <c r="C65" s="178">
        <v>44396</v>
      </c>
      <c r="D65" s="179"/>
      <c r="E65" s="180">
        <v>45000000</v>
      </c>
      <c r="F65" s="272">
        <v>154220000</v>
      </c>
      <c r="G65" s="180">
        <v>45000000</v>
      </c>
      <c r="H65" s="186">
        <v>43510425.009999998</v>
      </c>
      <c r="I65" s="273">
        <v>1489574.99</v>
      </c>
      <c r="J65" s="180">
        <v>0</v>
      </c>
      <c r="K65" s="188">
        <v>95.47</v>
      </c>
      <c r="L65" s="181">
        <v>96.52</v>
      </c>
      <c r="M65" s="188">
        <v>97.02</v>
      </c>
      <c r="N65" s="181">
        <v>96.69</v>
      </c>
      <c r="O65" s="274">
        <v>0.05</v>
      </c>
      <c r="P65" s="182">
        <v>5.6500000000000002E-2</v>
      </c>
      <c r="Q65" s="275">
        <v>5.4899999999999997E-2</v>
      </c>
      <c r="R65" s="180">
        <v>0.18</v>
      </c>
    </row>
    <row r="66" spans="1:18">
      <c r="A66" s="177" t="s">
        <v>279</v>
      </c>
      <c r="B66" s="178">
        <v>40611</v>
      </c>
      <c r="C66" s="178">
        <v>44396</v>
      </c>
      <c r="D66" s="179"/>
      <c r="E66" s="180">
        <v>35000000</v>
      </c>
      <c r="F66" s="272">
        <v>123750000</v>
      </c>
      <c r="G66" s="180">
        <v>35000000</v>
      </c>
      <c r="H66" s="186">
        <v>34309869.979999997</v>
      </c>
      <c r="I66" s="273">
        <v>924630.02</v>
      </c>
      <c r="J66" s="180">
        <v>0</v>
      </c>
      <c r="K66" s="188">
        <v>96.13</v>
      </c>
      <c r="L66" s="181">
        <v>97.08</v>
      </c>
      <c r="M66" s="181">
        <v>97.61</v>
      </c>
      <c r="N66" s="181">
        <v>97.36</v>
      </c>
      <c r="O66" s="274">
        <v>0.05</v>
      </c>
      <c r="P66" s="182">
        <v>5.57E-2</v>
      </c>
      <c r="Q66" s="275">
        <v>5.3999999999999999E-2</v>
      </c>
      <c r="R66" s="180">
        <v>0.18</v>
      </c>
    </row>
    <row r="67" spans="1:18">
      <c r="A67" s="177" t="s">
        <v>280</v>
      </c>
      <c r="B67" s="270">
        <v>40662</v>
      </c>
      <c r="C67" s="270">
        <v>44396</v>
      </c>
      <c r="D67" s="185"/>
      <c r="E67" s="180">
        <v>25000000</v>
      </c>
      <c r="F67" s="272">
        <v>70950000</v>
      </c>
      <c r="G67" s="180">
        <v>22900000</v>
      </c>
      <c r="H67" s="186">
        <v>22632355</v>
      </c>
      <c r="I67" s="273">
        <v>581375</v>
      </c>
      <c r="J67" s="180">
        <v>0</v>
      </c>
      <c r="K67" s="188">
        <v>96.77</v>
      </c>
      <c r="L67" s="303">
        <v>97.19</v>
      </c>
      <c r="M67" s="303">
        <v>97.8</v>
      </c>
      <c r="N67" s="181">
        <v>97.46</v>
      </c>
      <c r="O67" s="274">
        <v>0.05</v>
      </c>
      <c r="P67" s="182">
        <v>5.4899999999999997E-2</v>
      </c>
      <c r="Q67" s="275">
        <v>5.3900000000000003E-2</v>
      </c>
      <c r="R67" s="180">
        <v>0.19</v>
      </c>
    </row>
    <row r="68" spans="1:18">
      <c r="A68" s="177" t="s">
        <v>281</v>
      </c>
      <c r="B68" s="178">
        <v>40716</v>
      </c>
      <c r="C68" s="178">
        <v>44396</v>
      </c>
      <c r="D68" s="179"/>
      <c r="E68" s="180">
        <v>50000000</v>
      </c>
      <c r="F68" s="256">
        <v>83950000</v>
      </c>
      <c r="G68" s="180">
        <v>50000000</v>
      </c>
      <c r="H68" s="180">
        <v>49698275</v>
      </c>
      <c r="I68" s="180">
        <v>1356725</v>
      </c>
      <c r="J68" s="180">
        <v>0</v>
      </c>
      <c r="K68" s="181">
        <v>96.75</v>
      </c>
      <c r="L68" s="181">
        <v>96.96</v>
      </c>
      <c r="M68" s="181">
        <v>97.82</v>
      </c>
      <c r="N68" s="181">
        <v>97.29</v>
      </c>
      <c r="O68" s="257">
        <v>0.05</v>
      </c>
      <c r="P68" s="182">
        <v>5.4899999999999997E-2</v>
      </c>
      <c r="Q68" s="182">
        <v>5.4199999999999998E-2</v>
      </c>
      <c r="R68" s="180">
        <v>0.22</v>
      </c>
    </row>
    <row r="69" spans="1:18">
      <c r="A69" s="177" t="s">
        <v>291</v>
      </c>
      <c r="B69" s="178">
        <v>40765</v>
      </c>
      <c r="C69" s="178">
        <v>44396</v>
      </c>
      <c r="D69" s="179"/>
      <c r="E69" s="180">
        <v>50000000</v>
      </c>
      <c r="F69" s="256">
        <v>134800000</v>
      </c>
      <c r="G69" s="180">
        <v>50000000</v>
      </c>
      <c r="H69" s="180">
        <v>49195799.990000002</v>
      </c>
      <c r="I69" s="180">
        <v>954200</v>
      </c>
      <c r="J69" s="180">
        <v>0</v>
      </c>
      <c r="K69" s="181">
        <v>97.51</v>
      </c>
      <c r="L69" s="181">
        <v>97.92</v>
      </c>
      <c r="M69" s="181">
        <v>98.23</v>
      </c>
      <c r="N69" s="181">
        <v>98.09</v>
      </c>
      <c r="O69" s="257">
        <v>0.05</v>
      </c>
      <c r="P69" s="182">
        <v>5.3900000000000003E-2</v>
      </c>
      <c r="Q69" s="182">
        <v>5.3100000000000001E-2</v>
      </c>
      <c r="R69" s="180">
        <v>0.18</v>
      </c>
    </row>
    <row r="70" spans="1:18">
      <c r="A70" s="276" t="s">
        <v>300</v>
      </c>
      <c r="B70" s="178">
        <v>40821</v>
      </c>
      <c r="C70" s="178">
        <v>44396</v>
      </c>
      <c r="D70" s="179"/>
      <c r="E70" s="180">
        <v>55000000</v>
      </c>
      <c r="F70" s="256">
        <v>105650000</v>
      </c>
      <c r="G70" s="180">
        <v>55000000</v>
      </c>
      <c r="H70" s="180">
        <v>54680400</v>
      </c>
      <c r="I70" s="180">
        <v>908100</v>
      </c>
      <c r="J70" s="180">
        <v>0</v>
      </c>
      <c r="K70" s="181">
        <v>97.66</v>
      </c>
      <c r="L70" s="181">
        <v>97.85</v>
      </c>
      <c r="M70" s="181">
        <v>99.71</v>
      </c>
      <c r="N70" s="181">
        <v>98.35</v>
      </c>
      <c r="O70" s="257">
        <v>0.05</v>
      </c>
      <c r="P70" s="182">
        <v>5.3800000000000001E-2</v>
      </c>
      <c r="Q70" s="182">
        <v>5.28E-2</v>
      </c>
      <c r="R70" s="180">
        <v>0.2</v>
      </c>
    </row>
    <row r="71" spans="1:18">
      <c r="A71" s="276" t="s">
        <v>296</v>
      </c>
      <c r="B71" s="178">
        <v>40891</v>
      </c>
      <c r="C71" s="178">
        <v>44396</v>
      </c>
      <c r="D71" s="179"/>
      <c r="E71" s="180">
        <v>60000000</v>
      </c>
      <c r="F71" s="256">
        <v>104015000</v>
      </c>
      <c r="G71" s="180">
        <v>65000000</v>
      </c>
      <c r="H71" s="180">
        <v>65194151.009999998</v>
      </c>
      <c r="I71" s="180">
        <v>1118849</v>
      </c>
      <c r="J71" s="180">
        <v>0</v>
      </c>
      <c r="K71" s="181">
        <v>97.61</v>
      </c>
      <c r="L71" s="181">
        <v>97.61</v>
      </c>
      <c r="M71" s="181">
        <v>99.39</v>
      </c>
      <c r="N71" s="181">
        <v>98.28</v>
      </c>
      <c r="O71" s="257">
        <v>0.05</v>
      </c>
      <c r="P71" s="182">
        <v>5.3900000000000003E-2</v>
      </c>
      <c r="Q71" s="182">
        <v>5.2999999999999999E-2</v>
      </c>
      <c r="R71" s="180">
        <v>0.22</v>
      </c>
    </row>
    <row r="72" spans="1:18">
      <c r="A72" s="166" t="s">
        <v>301</v>
      </c>
      <c r="B72" s="304"/>
      <c r="C72" s="305">
        <v>44753</v>
      </c>
      <c r="D72" s="169">
        <v>3834</v>
      </c>
      <c r="E72" s="306">
        <f>E73+E74+E75+E76+E77+E78</f>
        <v>305000000</v>
      </c>
      <c r="F72" s="306">
        <f>F73+F74+F75+F76+F77+F78</f>
        <v>993475000</v>
      </c>
      <c r="G72" s="306">
        <f>G73+G74+G75+G76+G77+G78</f>
        <v>305000000</v>
      </c>
      <c r="H72" s="307"/>
      <c r="I72" s="268"/>
      <c r="J72" s="308"/>
      <c r="K72" s="267"/>
      <c r="L72" s="267"/>
      <c r="M72" s="267"/>
      <c r="N72" s="267"/>
      <c r="O72" s="309">
        <v>0.05</v>
      </c>
      <c r="P72" s="267"/>
      <c r="Q72" s="267"/>
      <c r="R72" s="267"/>
    </row>
    <row r="73" spans="1:18">
      <c r="A73" s="177" t="s">
        <v>278</v>
      </c>
      <c r="B73" s="178">
        <v>40919</v>
      </c>
      <c r="C73" s="178">
        <v>44753</v>
      </c>
      <c r="D73" s="179"/>
      <c r="E73" s="180">
        <v>50000000</v>
      </c>
      <c r="F73" s="180">
        <v>136340000</v>
      </c>
      <c r="G73" s="180">
        <v>50000000</v>
      </c>
      <c r="H73" s="310">
        <v>48865160.009999998</v>
      </c>
      <c r="I73" s="310">
        <v>1134839.99</v>
      </c>
      <c r="J73" s="311">
        <v>0</v>
      </c>
      <c r="K73" s="312">
        <v>97.05</v>
      </c>
      <c r="L73" s="312">
        <v>97.45</v>
      </c>
      <c r="M73" s="312">
        <v>98.84</v>
      </c>
      <c r="N73" s="312">
        <v>97.73</v>
      </c>
      <c r="O73" s="257">
        <v>0.05</v>
      </c>
      <c r="P73" s="313">
        <v>5.4399999999999997E-2</v>
      </c>
      <c r="Q73" s="313">
        <v>5.3499999999999999E-2</v>
      </c>
      <c r="R73" s="312">
        <v>0.22</v>
      </c>
    </row>
    <row r="74" spans="1:18">
      <c r="A74" s="177" t="s">
        <v>279</v>
      </c>
      <c r="B74" s="178">
        <v>40982</v>
      </c>
      <c r="C74" s="178">
        <v>44753</v>
      </c>
      <c r="D74" s="179"/>
      <c r="E74" s="180">
        <v>55000000</v>
      </c>
      <c r="F74" s="180">
        <v>159590000</v>
      </c>
      <c r="G74" s="180">
        <v>55000000</v>
      </c>
      <c r="H74" s="310">
        <v>55968530.009999998</v>
      </c>
      <c r="I74" s="180">
        <v>0</v>
      </c>
      <c r="J74" s="314">
        <v>495530.02</v>
      </c>
      <c r="K74" s="312">
        <v>100.27</v>
      </c>
      <c r="L74" s="312">
        <v>100.72</v>
      </c>
      <c r="M74" s="312">
        <v>101.34</v>
      </c>
      <c r="N74" s="312">
        <v>100.9</v>
      </c>
      <c r="O74" s="257">
        <v>0.05</v>
      </c>
      <c r="P74" s="313">
        <v>5.0299999999999997E-2</v>
      </c>
      <c r="Q74" s="313">
        <v>4.9500000000000002E-2</v>
      </c>
      <c r="R74" s="312">
        <v>0.15</v>
      </c>
    </row>
    <row r="75" spans="1:18">
      <c r="A75" s="177" t="s">
        <v>280</v>
      </c>
      <c r="B75" s="178">
        <v>41108</v>
      </c>
      <c r="C75" s="178">
        <v>44753</v>
      </c>
      <c r="D75" s="179"/>
      <c r="E75" s="180">
        <v>40000000</v>
      </c>
      <c r="F75" s="180">
        <v>196350000</v>
      </c>
      <c r="G75" s="180">
        <v>40000000</v>
      </c>
      <c r="H75" s="310">
        <v>41067699.990000002</v>
      </c>
      <c r="I75" s="180">
        <v>0</v>
      </c>
      <c r="J75" s="314">
        <v>1027699.99</v>
      </c>
      <c r="K75" s="312">
        <v>101.57</v>
      </c>
      <c r="L75" s="312">
        <v>102.39</v>
      </c>
      <c r="M75" s="312">
        <v>102.77</v>
      </c>
      <c r="N75" s="312">
        <v>102.57</v>
      </c>
      <c r="O75" s="257">
        <v>0.05</v>
      </c>
      <c r="P75" s="313">
        <v>4.8599999999999997E-2</v>
      </c>
      <c r="Q75" s="313">
        <v>4.7300000000000002E-2</v>
      </c>
      <c r="R75" s="312">
        <v>0.16</v>
      </c>
    </row>
    <row r="76" spans="1:18">
      <c r="A76" s="177" t="s">
        <v>281</v>
      </c>
      <c r="B76" s="178">
        <v>41136</v>
      </c>
      <c r="C76" s="178">
        <v>44753</v>
      </c>
      <c r="D76" s="179"/>
      <c r="E76" s="180">
        <v>50000000</v>
      </c>
      <c r="F76" s="180">
        <v>273650000</v>
      </c>
      <c r="G76" s="180">
        <v>50000000</v>
      </c>
      <c r="H76" s="310">
        <v>53974500</v>
      </c>
      <c r="I76" s="180">
        <v>0</v>
      </c>
      <c r="J76" s="314">
        <v>3734499.99</v>
      </c>
      <c r="K76" s="312">
        <v>106.17</v>
      </c>
      <c r="L76" s="312">
        <v>107.19</v>
      </c>
      <c r="M76" s="312">
        <v>107.69</v>
      </c>
      <c r="N76" s="312">
        <v>107.47</v>
      </c>
      <c r="O76" s="257">
        <v>0.05</v>
      </c>
      <c r="P76" s="313">
        <v>4.2700000000000002E-2</v>
      </c>
      <c r="Q76" s="313">
        <v>4.1200000000000001E-2</v>
      </c>
      <c r="R76" s="312">
        <v>0.08</v>
      </c>
    </row>
    <row r="77" spans="1:18">
      <c r="A77" s="177" t="s">
        <v>291</v>
      </c>
      <c r="B77" s="178">
        <v>41178</v>
      </c>
      <c r="C77" s="178">
        <v>44753</v>
      </c>
      <c r="D77" s="179"/>
      <c r="E77" s="180">
        <v>55000000</v>
      </c>
      <c r="F77" s="180">
        <v>153195000</v>
      </c>
      <c r="G77" s="180">
        <v>55000000</v>
      </c>
      <c r="H77" s="310">
        <v>62457425.030000001</v>
      </c>
      <c r="I77" s="180">
        <v>0</v>
      </c>
      <c r="J77" s="314">
        <v>6879925.0199999996</v>
      </c>
      <c r="K77" s="312">
        <v>111.82</v>
      </c>
      <c r="L77" s="312">
        <v>112.25</v>
      </c>
      <c r="M77" s="312">
        <v>114.21</v>
      </c>
      <c r="N77" s="312">
        <v>112.51</v>
      </c>
      <c r="O77" s="257">
        <v>0.05</v>
      </c>
      <c r="P77" s="313">
        <v>3.5900000000000001E-2</v>
      </c>
      <c r="Q77" s="313">
        <v>3.5099999999999999E-2</v>
      </c>
      <c r="R77" s="312">
        <v>0.04</v>
      </c>
    </row>
    <row r="78" spans="1:18">
      <c r="A78" s="276" t="s">
        <v>300</v>
      </c>
      <c r="B78" s="178">
        <v>41241</v>
      </c>
      <c r="C78" s="178">
        <v>44753</v>
      </c>
      <c r="D78" s="259"/>
      <c r="E78" s="180">
        <v>55000000</v>
      </c>
      <c r="F78" s="260">
        <v>74350000</v>
      </c>
      <c r="G78" s="180">
        <v>55000000</v>
      </c>
      <c r="H78" s="315">
        <v>63141915</v>
      </c>
      <c r="I78" s="260">
        <v>0</v>
      </c>
      <c r="J78" s="316">
        <v>7085915</v>
      </c>
      <c r="K78" s="317">
        <v>112.6</v>
      </c>
      <c r="L78" s="317">
        <v>112.18</v>
      </c>
      <c r="M78" s="317">
        <v>113.73</v>
      </c>
      <c r="N78" s="317">
        <v>112.88</v>
      </c>
      <c r="O78" s="257">
        <v>0.05</v>
      </c>
      <c r="P78" s="318">
        <v>3.4799999999999998E-2</v>
      </c>
      <c r="Q78" s="318">
        <v>3.4500000000000003E-2</v>
      </c>
      <c r="R78" s="317">
        <v>0.04</v>
      </c>
    </row>
    <row r="79" spans="1:18">
      <c r="A79" s="166" t="s">
        <v>302</v>
      </c>
      <c r="B79" s="304"/>
      <c r="C79" s="305">
        <v>45116</v>
      </c>
      <c r="D79" s="169">
        <v>3833</v>
      </c>
      <c r="E79" s="306">
        <f>E80+E81+E82+E83+E84+E85+E86+E87</f>
        <v>400000000</v>
      </c>
      <c r="F79" s="306">
        <f>F80+F81+F82+F83+F84+F85+F86+F87</f>
        <v>822729400</v>
      </c>
      <c r="G79" s="306">
        <f>G80+G81+G82+G83+G84+G85+G86+G87</f>
        <v>350000000</v>
      </c>
      <c r="H79" s="307"/>
      <c r="I79" s="268"/>
      <c r="J79" s="308"/>
      <c r="K79" s="319"/>
      <c r="L79" s="319"/>
      <c r="M79" s="319"/>
      <c r="N79" s="319"/>
      <c r="O79" s="309">
        <v>0.04</v>
      </c>
      <c r="P79" s="267"/>
      <c r="Q79" s="267"/>
      <c r="R79" s="319"/>
    </row>
    <row r="80" spans="1:18">
      <c r="A80" s="177" t="s">
        <v>278</v>
      </c>
      <c r="B80" s="178">
        <v>41283</v>
      </c>
      <c r="C80" s="178">
        <v>45116</v>
      </c>
      <c r="D80" s="179"/>
      <c r="E80" s="180">
        <v>50000000</v>
      </c>
      <c r="F80" s="180">
        <v>177139000</v>
      </c>
      <c r="G80" s="180">
        <v>50000000</v>
      </c>
      <c r="H80" s="310">
        <v>52620402.200000003</v>
      </c>
      <c r="I80" s="180">
        <v>0</v>
      </c>
      <c r="J80" s="314">
        <v>2620402.2000000002</v>
      </c>
      <c r="K80" s="312">
        <v>104.45</v>
      </c>
      <c r="L80" s="312">
        <v>105.08</v>
      </c>
      <c r="M80" s="312">
        <v>105.71</v>
      </c>
      <c r="N80" s="312">
        <v>105.24</v>
      </c>
      <c r="O80" s="257">
        <v>0.04</v>
      </c>
      <c r="P80" s="313">
        <v>3.5200000000000002E-2</v>
      </c>
      <c r="Q80" s="313">
        <v>3.4299999999999997E-2</v>
      </c>
      <c r="R80" s="312">
        <v>0.03</v>
      </c>
    </row>
    <row r="81" spans="1:18">
      <c r="A81" s="177" t="s">
        <v>279</v>
      </c>
      <c r="B81" s="178">
        <v>41311</v>
      </c>
      <c r="C81" s="178">
        <v>45116</v>
      </c>
      <c r="D81" s="179"/>
      <c r="E81" s="180">
        <v>50000000</v>
      </c>
      <c r="F81" s="180">
        <v>105660200</v>
      </c>
      <c r="G81" s="180">
        <v>50000000</v>
      </c>
      <c r="H81" s="310">
        <v>53525310</v>
      </c>
      <c r="I81" s="180">
        <v>0</v>
      </c>
      <c r="J81" s="314">
        <v>3370310</v>
      </c>
      <c r="K81" s="312">
        <v>106.03</v>
      </c>
      <c r="L81" s="312">
        <v>106.4</v>
      </c>
      <c r="M81" s="312">
        <v>107.18</v>
      </c>
      <c r="N81" s="312">
        <v>106.74</v>
      </c>
      <c r="O81" s="257">
        <v>0.04</v>
      </c>
      <c r="P81" s="313">
        <v>3.3399999999999999E-2</v>
      </c>
      <c r="Q81" s="313">
        <v>3.2599999999999997E-2</v>
      </c>
      <c r="R81" s="312">
        <v>0.01</v>
      </c>
    </row>
    <row r="82" spans="1:18">
      <c r="A82" s="177" t="s">
        <v>280</v>
      </c>
      <c r="B82" s="178">
        <v>41346</v>
      </c>
      <c r="C82" s="178">
        <v>45116</v>
      </c>
      <c r="D82" s="179"/>
      <c r="E82" s="180">
        <v>50000000</v>
      </c>
      <c r="F82" s="180">
        <v>100550200</v>
      </c>
      <c r="G82" s="180">
        <v>50000000</v>
      </c>
      <c r="H82" s="310">
        <v>52065859.68</v>
      </c>
      <c r="I82" s="180">
        <v>0</v>
      </c>
      <c r="J82" s="314">
        <v>1720859.68</v>
      </c>
      <c r="K82" s="312">
        <v>102.65</v>
      </c>
      <c r="L82" s="312">
        <v>102.81</v>
      </c>
      <c r="M82" s="312">
        <v>104.3</v>
      </c>
      <c r="N82" s="312">
        <v>103.44</v>
      </c>
      <c r="O82" s="257">
        <v>0.04</v>
      </c>
      <c r="P82" s="313">
        <v>3.7199999999999997E-2</v>
      </c>
      <c r="Q82" s="313">
        <v>3.6299999999999999E-2</v>
      </c>
      <c r="R82" s="312">
        <v>0.01</v>
      </c>
    </row>
    <row r="83" spans="1:18">
      <c r="A83" s="177" t="s">
        <v>281</v>
      </c>
      <c r="B83" s="178">
        <v>41423</v>
      </c>
      <c r="C83" s="178">
        <v>45116</v>
      </c>
      <c r="D83" s="179"/>
      <c r="E83" s="180">
        <v>50000000</v>
      </c>
      <c r="F83" s="180">
        <v>99840000</v>
      </c>
      <c r="G83" s="180">
        <v>50000000</v>
      </c>
      <c r="H83" s="310">
        <v>53288864</v>
      </c>
      <c r="I83" s="180">
        <v>0</v>
      </c>
      <c r="J83" s="314">
        <v>2523864</v>
      </c>
      <c r="K83" s="312">
        <v>104.17</v>
      </c>
      <c r="L83" s="312">
        <v>104.49</v>
      </c>
      <c r="M83" s="312">
        <v>106.41</v>
      </c>
      <c r="N83" s="312">
        <v>105.05</v>
      </c>
      <c r="O83" s="257">
        <v>0.04</v>
      </c>
      <c r="P83" s="313">
        <v>3.5400000000000001E-2</v>
      </c>
      <c r="Q83" s="313">
        <v>3.4299999999999997E-2</v>
      </c>
      <c r="R83" s="312">
        <v>0.02</v>
      </c>
    </row>
    <row r="84" spans="1:18" ht="13.5">
      <c r="A84" s="177" t="s">
        <v>303</v>
      </c>
      <c r="B84" s="178">
        <v>41479</v>
      </c>
      <c r="C84" s="178">
        <v>45116</v>
      </c>
      <c r="D84" s="179"/>
      <c r="E84" s="180">
        <v>50000000</v>
      </c>
      <c r="F84" s="180">
        <v>58400000</v>
      </c>
      <c r="G84" s="180">
        <v>0</v>
      </c>
      <c r="H84" s="277" t="s">
        <v>75</v>
      </c>
      <c r="I84" s="278" t="s">
        <v>75</v>
      </c>
      <c r="J84" s="320" t="s">
        <v>75</v>
      </c>
      <c r="K84" s="312">
        <v>100.22</v>
      </c>
      <c r="L84" s="258" t="s">
        <v>75</v>
      </c>
      <c r="M84" s="278" t="s">
        <v>75</v>
      </c>
      <c r="N84" s="258" t="s">
        <v>75</v>
      </c>
      <c r="O84" s="257">
        <v>0.04</v>
      </c>
      <c r="P84" s="313">
        <v>4.0099999999999997E-2</v>
      </c>
      <c r="Q84" s="275" t="s">
        <v>75</v>
      </c>
      <c r="R84" s="312">
        <v>0.02</v>
      </c>
    </row>
    <row r="85" spans="1:18">
      <c r="A85" s="276" t="s">
        <v>300</v>
      </c>
      <c r="B85" s="178">
        <v>41556</v>
      </c>
      <c r="C85" s="178">
        <v>45116</v>
      </c>
      <c r="D85" s="179"/>
      <c r="E85" s="180">
        <v>50000000</v>
      </c>
      <c r="F85" s="180">
        <v>114350000</v>
      </c>
      <c r="G85" s="180">
        <v>50000000</v>
      </c>
      <c r="H85" s="181">
        <v>51505289.990000002</v>
      </c>
      <c r="I85" s="181">
        <v>0</v>
      </c>
      <c r="J85" s="181">
        <v>1000289.99</v>
      </c>
      <c r="K85" s="312">
        <v>101.36</v>
      </c>
      <c r="L85" s="181">
        <v>101.78</v>
      </c>
      <c r="M85" s="181">
        <v>102.44</v>
      </c>
      <c r="N85" s="181">
        <v>102</v>
      </c>
      <c r="O85" s="257">
        <v>0.04</v>
      </c>
      <c r="P85" s="313">
        <v>3.8699999999999998E-2</v>
      </c>
      <c r="Q85" s="182">
        <v>3.7900000000000003E-2</v>
      </c>
      <c r="R85" s="312">
        <v>0.03</v>
      </c>
    </row>
    <row r="86" spans="1:18">
      <c r="A86" s="276" t="s">
        <v>296</v>
      </c>
      <c r="B86" s="178">
        <v>41598</v>
      </c>
      <c r="C86" s="178">
        <v>45116</v>
      </c>
      <c r="D86" s="179"/>
      <c r="E86" s="180">
        <v>50000000</v>
      </c>
      <c r="F86" s="180">
        <v>86400000</v>
      </c>
      <c r="G86" s="180">
        <v>50000000</v>
      </c>
      <c r="H86" s="181">
        <v>52691085</v>
      </c>
      <c r="I86" s="181">
        <v>0</v>
      </c>
      <c r="J86" s="181">
        <v>1956085</v>
      </c>
      <c r="K86" s="312">
        <v>103.47</v>
      </c>
      <c r="L86" s="181">
        <v>103.58</v>
      </c>
      <c r="M86" s="181">
        <v>104.39</v>
      </c>
      <c r="N86" s="181">
        <v>103.91</v>
      </c>
      <c r="O86" s="257">
        <v>0.04</v>
      </c>
      <c r="P86" s="313">
        <v>3.5999999999999997E-2</v>
      </c>
      <c r="Q86" s="182">
        <v>3.5499999999999997E-2</v>
      </c>
      <c r="R86" s="312">
        <v>0.02</v>
      </c>
    </row>
    <row r="87" spans="1:18">
      <c r="A87" s="282" t="s">
        <v>297</v>
      </c>
      <c r="B87" s="178">
        <v>41626</v>
      </c>
      <c r="C87" s="178">
        <v>45116</v>
      </c>
      <c r="D87" s="179"/>
      <c r="E87" s="180">
        <v>50000000</v>
      </c>
      <c r="F87" s="180">
        <v>80390000</v>
      </c>
      <c r="G87" s="180">
        <v>50000000</v>
      </c>
      <c r="H87" s="181">
        <v>52780076</v>
      </c>
      <c r="I87" s="181">
        <v>0</v>
      </c>
      <c r="J87" s="181">
        <v>1890076</v>
      </c>
      <c r="K87" s="312">
        <v>103.5</v>
      </c>
      <c r="L87" s="181">
        <v>103.62</v>
      </c>
      <c r="M87" s="181">
        <v>104.11</v>
      </c>
      <c r="N87" s="181">
        <v>103.78</v>
      </c>
      <c r="O87" s="257">
        <v>0.04</v>
      </c>
      <c r="P87" s="313">
        <v>3.5900000000000001E-2</v>
      </c>
      <c r="Q87" s="182">
        <v>3.56E-2</v>
      </c>
      <c r="R87" s="312">
        <v>0.02</v>
      </c>
    </row>
    <row r="88" spans="1:18">
      <c r="A88" s="166" t="s">
        <v>304</v>
      </c>
      <c r="B88" s="168"/>
      <c r="C88" s="168">
        <v>45488</v>
      </c>
      <c r="D88" s="254">
        <v>3834</v>
      </c>
      <c r="E88" s="170">
        <f>E89+E90+E91+E94+E92+E93+E95</f>
        <v>380000000</v>
      </c>
      <c r="F88" s="170">
        <f>F89+F90+F91+F94+F92+F93+F95</f>
        <v>902040000</v>
      </c>
      <c r="G88" s="170">
        <f>G89+G90+G91+G94+G92+G93+G95</f>
        <v>380000000</v>
      </c>
      <c r="H88" s="173"/>
      <c r="I88" s="173"/>
      <c r="J88" s="173"/>
      <c r="K88" s="319"/>
      <c r="L88" s="321"/>
      <c r="M88" s="321"/>
      <c r="N88" s="321"/>
      <c r="O88" s="309">
        <v>0.04</v>
      </c>
      <c r="P88" s="322"/>
      <c r="Q88" s="175"/>
      <c r="R88" s="319"/>
    </row>
    <row r="89" spans="1:18">
      <c r="A89" s="177" t="s">
        <v>278</v>
      </c>
      <c r="B89" s="178">
        <v>41654</v>
      </c>
      <c r="C89" s="178">
        <v>45488</v>
      </c>
      <c r="D89" s="179"/>
      <c r="E89" s="180">
        <v>50000000</v>
      </c>
      <c r="F89" s="180">
        <v>94720000</v>
      </c>
      <c r="G89" s="180">
        <v>50000000</v>
      </c>
      <c r="H89" s="181">
        <v>51280776</v>
      </c>
      <c r="I89" s="181">
        <v>0</v>
      </c>
      <c r="J89" s="181">
        <v>1280776</v>
      </c>
      <c r="K89" s="312">
        <v>102.03</v>
      </c>
      <c r="L89" s="181">
        <v>102.31</v>
      </c>
      <c r="M89" s="181">
        <v>103.03</v>
      </c>
      <c r="N89" s="181">
        <v>102.56</v>
      </c>
      <c r="O89" s="257">
        <v>0.04</v>
      </c>
      <c r="P89" s="313">
        <v>3.8100000000000002E-2</v>
      </c>
      <c r="Q89" s="182">
        <v>3.7400000000000003E-2</v>
      </c>
      <c r="R89" s="312">
        <v>0.02</v>
      </c>
    </row>
    <row r="90" spans="1:18">
      <c r="A90" s="177" t="s">
        <v>279</v>
      </c>
      <c r="B90" s="178">
        <v>41710</v>
      </c>
      <c r="C90" s="178">
        <v>45488</v>
      </c>
      <c r="D90" s="179"/>
      <c r="E90" s="180">
        <v>50000000</v>
      </c>
      <c r="F90" s="180">
        <v>180170000</v>
      </c>
      <c r="G90" s="180">
        <v>50000000</v>
      </c>
      <c r="H90" s="181">
        <v>52414234.979999997</v>
      </c>
      <c r="I90" s="181">
        <v>0</v>
      </c>
      <c r="J90" s="181">
        <v>2109234.9700000002</v>
      </c>
      <c r="K90" s="312">
        <v>103.72</v>
      </c>
      <c r="L90" s="181">
        <v>104.04</v>
      </c>
      <c r="M90" s="181">
        <v>104.46</v>
      </c>
      <c r="N90" s="181">
        <v>104.22</v>
      </c>
      <c r="O90" s="257">
        <v>0.04</v>
      </c>
      <c r="P90" s="313">
        <v>3.5999999999999997E-2</v>
      </c>
      <c r="Q90" s="182">
        <v>3.5499999999999997E-2</v>
      </c>
      <c r="R90" s="312">
        <v>0.04</v>
      </c>
    </row>
    <row r="91" spans="1:18">
      <c r="A91" s="177" t="s">
        <v>305</v>
      </c>
      <c r="B91" s="178">
        <v>41773</v>
      </c>
      <c r="C91" s="178">
        <v>45488</v>
      </c>
      <c r="D91" s="179"/>
      <c r="E91" s="180">
        <v>50000000</v>
      </c>
      <c r="F91" s="180">
        <v>190865000</v>
      </c>
      <c r="G91" s="180">
        <v>50000000</v>
      </c>
      <c r="H91" s="181">
        <v>54396232.530000001</v>
      </c>
      <c r="I91" s="181">
        <v>0</v>
      </c>
      <c r="J91" s="181">
        <v>3746232.5</v>
      </c>
      <c r="K91" s="312">
        <v>107.04</v>
      </c>
      <c r="L91" s="181">
        <v>107.35</v>
      </c>
      <c r="M91" s="181">
        <v>107.98</v>
      </c>
      <c r="N91" s="181">
        <v>107.49</v>
      </c>
      <c r="O91" s="257">
        <v>0.04</v>
      </c>
      <c r="P91" s="313">
        <v>3.2199999999999999E-2</v>
      </c>
      <c r="Q91" s="182">
        <v>3.1600000000000003E-2</v>
      </c>
      <c r="R91" s="312">
        <v>0.05</v>
      </c>
    </row>
    <row r="92" spans="1:18">
      <c r="A92" s="177" t="s">
        <v>281</v>
      </c>
      <c r="B92" s="178">
        <v>41899</v>
      </c>
      <c r="C92" s="178">
        <v>45488</v>
      </c>
      <c r="D92" s="179"/>
      <c r="E92" s="180">
        <v>60000000</v>
      </c>
      <c r="F92" s="180">
        <v>115750000</v>
      </c>
      <c r="G92" s="180">
        <v>60000000</v>
      </c>
      <c r="H92" s="181">
        <v>65026385</v>
      </c>
      <c r="I92" s="181">
        <v>0</v>
      </c>
      <c r="J92" s="181">
        <v>4606385</v>
      </c>
      <c r="K92" s="312">
        <v>107.22</v>
      </c>
      <c r="L92" s="181">
        <v>107.35</v>
      </c>
      <c r="M92" s="181">
        <v>108.28</v>
      </c>
      <c r="N92" s="181">
        <v>107.68</v>
      </c>
      <c r="O92" s="257">
        <v>0.04</v>
      </c>
      <c r="P92" s="313">
        <v>3.1699999999999999E-2</v>
      </c>
      <c r="Q92" s="182">
        <v>3.1199999999999999E-2</v>
      </c>
      <c r="R92" s="312">
        <v>0.04</v>
      </c>
    </row>
    <row r="93" spans="1:18">
      <c r="A93" s="177" t="s">
        <v>291</v>
      </c>
      <c r="B93" s="178">
        <v>41934</v>
      </c>
      <c r="C93" s="178">
        <v>45488</v>
      </c>
      <c r="D93" s="179"/>
      <c r="E93" s="180">
        <v>55000000</v>
      </c>
      <c r="F93" s="180">
        <v>78400000</v>
      </c>
      <c r="G93" s="180">
        <v>55000000</v>
      </c>
      <c r="H93" s="181">
        <v>58003640</v>
      </c>
      <c r="I93" s="181">
        <v>0</v>
      </c>
      <c r="J93" s="181">
        <v>2409640</v>
      </c>
      <c r="K93" s="312">
        <v>103.82</v>
      </c>
      <c r="L93" s="181">
        <v>103.55</v>
      </c>
      <c r="M93" s="181">
        <v>105.78</v>
      </c>
      <c r="N93" s="181">
        <v>104.38</v>
      </c>
      <c r="O93" s="257">
        <v>0.04</v>
      </c>
      <c r="P93" s="313">
        <v>3.5700000000000003E-2</v>
      </c>
      <c r="Q93" s="182">
        <v>3.5000000000000003E-2</v>
      </c>
      <c r="R93" s="312">
        <v>0.03</v>
      </c>
    </row>
    <row r="94" spans="1:18">
      <c r="A94" s="276" t="s">
        <v>300</v>
      </c>
      <c r="B94" s="178">
        <v>41962</v>
      </c>
      <c r="C94" s="178">
        <v>45488</v>
      </c>
      <c r="D94" s="179"/>
      <c r="E94" s="180">
        <v>60000000</v>
      </c>
      <c r="F94" s="180">
        <v>139615000</v>
      </c>
      <c r="G94" s="180">
        <v>60000000</v>
      </c>
      <c r="H94" s="181">
        <v>62861909</v>
      </c>
      <c r="I94" s="181">
        <v>0</v>
      </c>
      <c r="J94" s="181">
        <v>2027909</v>
      </c>
      <c r="K94" s="312">
        <v>102.85</v>
      </c>
      <c r="L94" s="181">
        <v>103.1</v>
      </c>
      <c r="M94" s="181">
        <v>103.81</v>
      </c>
      <c r="N94" s="181">
        <v>103.38</v>
      </c>
      <c r="O94" s="257">
        <v>0.04</v>
      </c>
      <c r="P94" s="313">
        <v>3.6900000000000002E-2</v>
      </c>
      <c r="Q94" s="182">
        <v>3.6200000000000003E-2</v>
      </c>
      <c r="R94" s="312">
        <v>0.02</v>
      </c>
    </row>
    <row r="95" spans="1:18">
      <c r="A95" s="276" t="s">
        <v>296</v>
      </c>
      <c r="B95" s="190">
        <v>41983</v>
      </c>
      <c r="C95" s="178">
        <v>45488</v>
      </c>
      <c r="D95" s="259"/>
      <c r="E95" s="260">
        <v>55000000</v>
      </c>
      <c r="F95" s="260">
        <v>102520000</v>
      </c>
      <c r="G95" s="260">
        <v>55000000</v>
      </c>
      <c r="H95" s="262">
        <v>61033950.009999998</v>
      </c>
      <c r="I95" s="262">
        <v>0</v>
      </c>
      <c r="J95" s="262">
        <v>5142950</v>
      </c>
      <c r="K95" s="317">
        <v>108.48</v>
      </c>
      <c r="L95" s="262">
        <v>109.22</v>
      </c>
      <c r="M95" s="262">
        <v>109.61</v>
      </c>
      <c r="N95" s="262">
        <v>109.35</v>
      </c>
      <c r="O95" s="257">
        <v>0.04</v>
      </c>
      <c r="P95" s="318">
        <v>0.03</v>
      </c>
      <c r="Q95" s="263">
        <v>2.9000000000000001E-2</v>
      </c>
      <c r="R95" s="317">
        <v>0.02</v>
      </c>
    </row>
    <row r="96" spans="1:18">
      <c r="A96" s="166" t="s">
        <v>306</v>
      </c>
      <c r="B96" s="168"/>
      <c r="C96" s="168">
        <v>45852</v>
      </c>
      <c r="D96" s="254">
        <v>3834</v>
      </c>
      <c r="E96" s="170">
        <f>E97</f>
        <v>50000000</v>
      </c>
      <c r="F96" s="170">
        <f>F97</f>
        <v>181030000</v>
      </c>
      <c r="G96" s="170">
        <f>G97</f>
        <v>50000000</v>
      </c>
      <c r="H96" s="173"/>
      <c r="I96" s="173"/>
      <c r="J96" s="173"/>
      <c r="K96" s="319"/>
      <c r="L96" s="321"/>
      <c r="M96" s="321"/>
      <c r="N96" s="321"/>
      <c r="O96" s="309">
        <v>3.1E-2</v>
      </c>
      <c r="P96" s="322"/>
      <c r="Q96" s="175"/>
      <c r="R96" s="319"/>
    </row>
    <row r="97" spans="1:18">
      <c r="A97" s="234" t="s">
        <v>278</v>
      </c>
      <c r="B97" s="212">
        <v>42018</v>
      </c>
      <c r="C97" s="212">
        <v>45852</v>
      </c>
      <c r="D97" s="213"/>
      <c r="E97" s="192">
        <v>50000000</v>
      </c>
      <c r="F97" s="192">
        <v>181030000</v>
      </c>
      <c r="G97" s="192">
        <v>50000000</v>
      </c>
      <c r="H97" s="214">
        <v>50121100</v>
      </c>
      <c r="I97" s="214">
        <v>0</v>
      </c>
      <c r="J97" s="214">
        <v>121100</v>
      </c>
      <c r="K97" s="323">
        <v>99.57</v>
      </c>
      <c r="L97" s="214">
        <v>100.12</v>
      </c>
      <c r="M97" s="214">
        <v>100.54</v>
      </c>
      <c r="N97" s="214">
        <v>100.24</v>
      </c>
      <c r="O97" s="215">
        <v>3.1E-2</v>
      </c>
      <c r="P97" s="324">
        <v>3.1699999999999999E-2</v>
      </c>
      <c r="Q97" s="196">
        <v>3.09E-2</v>
      </c>
      <c r="R97" s="323">
        <v>0.01</v>
      </c>
    </row>
    <row r="98" spans="1:18">
      <c r="A98" s="166" t="s">
        <v>307</v>
      </c>
      <c r="B98" s="168"/>
      <c r="C98" s="168">
        <v>46230</v>
      </c>
      <c r="D98" s="254">
        <v>3834</v>
      </c>
      <c r="E98" s="170">
        <f>E99+E100</f>
        <v>300000000</v>
      </c>
      <c r="F98" s="170">
        <f>F99+F100</f>
        <v>458300000</v>
      </c>
      <c r="G98" s="170">
        <f>G99+G100</f>
        <v>300000000</v>
      </c>
      <c r="H98" s="173"/>
      <c r="I98" s="173"/>
      <c r="J98" s="173"/>
      <c r="K98" s="319"/>
      <c r="L98" s="321"/>
      <c r="M98" s="321"/>
      <c r="N98" s="321"/>
      <c r="O98" s="309">
        <v>2.2499999999999999E-2</v>
      </c>
      <c r="P98" s="322"/>
      <c r="Q98" s="175"/>
      <c r="R98" s="319"/>
    </row>
    <row r="99" spans="1:18">
      <c r="A99" s="177" t="s">
        <v>278</v>
      </c>
      <c r="B99" s="178">
        <v>42396</v>
      </c>
      <c r="C99" s="178">
        <v>46230</v>
      </c>
      <c r="D99" s="179"/>
      <c r="E99" s="180">
        <v>200000000</v>
      </c>
      <c r="F99" s="180">
        <v>225200000</v>
      </c>
      <c r="G99" s="180">
        <v>200000000</v>
      </c>
      <c r="H99" s="181">
        <v>194187515.00999999</v>
      </c>
      <c r="I99" s="181">
        <v>5812484.9900000002</v>
      </c>
      <c r="J99" s="181">
        <v>0</v>
      </c>
      <c r="K99" s="312">
        <v>96.92</v>
      </c>
      <c r="L99" s="181">
        <v>95.47</v>
      </c>
      <c r="M99" s="181">
        <v>97.9</v>
      </c>
      <c r="N99" s="181">
        <v>97.09</v>
      </c>
      <c r="O99" s="257">
        <v>2.2499999999999999E-2</v>
      </c>
      <c r="P99" s="313">
        <v>2.5999999999999999E-2</v>
      </c>
      <c r="Q99" s="182">
        <v>2.58E-2</v>
      </c>
      <c r="R99" s="312">
        <v>0.01</v>
      </c>
    </row>
    <row r="100" spans="1:18">
      <c r="A100" s="325" t="s">
        <v>279</v>
      </c>
      <c r="B100" s="190">
        <v>42508</v>
      </c>
      <c r="C100" s="190">
        <v>46230</v>
      </c>
      <c r="D100" s="326"/>
      <c r="E100" s="260">
        <v>100000000</v>
      </c>
      <c r="F100" s="260">
        <v>233100000</v>
      </c>
      <c r="G100" s="260">
        <v>100000000</v>
      </c>
      <c r="H100" s="262">
        <v>99371024.980000004</v>
      </c>
      <c r="I100" s="262">
        <v>1318975.01</v>
      </c>
      <c r="J100" s="262">
        <v>0</v>
      </c>
      <c r="K100" s="317">
        <v>97.81</v>
      </c>
      <c r="L100" s="262">
        <v>98.2</v>
      </c>
      <c r="M100" s="262">
        <v>99.3</v>
      </c>
      <c r="N100" s="262">
        <v>98.68</v>
      </c>
      <c r="O100" s="291">
        <v>2.2499999999999999E-2</v>
      </c>
      <c r="P100" s="318">
        <v>2.5100000000000001E-2</v>
      </c>
      <c r="Q100" s="263">
        <v>2.41E-2</v>
      </c>
      <c r="R100" s="317">
        <v>0</v>
      </c>
    </row>
    <row r="101" spans="1:18">
      <c r="A101" s="327" t="s">
        <v>308</v>
      </c>
      <c r="B101" s="205"/>
      <c r="C101" s="328">
        <v>46593</v>
      </c>
      <c r="D101" s="206">
        <v>3833</v>
      </c>
      <c r="E101" s="207">
        <f>+E102+E103+E104+E105</f>
        <v>350000000</v>
      </c>
      <c r="F101" s="207">
        <f>+F102+F103+F104+F105</f>
        <v>752100000</v>
      </c>
      <c r="G101" s="207">
        <f>+G102+G103+G104+G105</f>
        <v>339500000</v>
      </c>
      <c r="H101" s="208"/>
      <c r="I101" s="208"/>
      <c r="J101" s="208"/>
      <c r="K101" s="319"/>
      <c r="L101" s="208"/>
      <c r="M101" s="208"/>
      <c r="N101" s="208"/>
      <c r="O101" s="209">
        <v>1.95E-2</v>
      </c>
      <c r="P101" s="322"/>
      <c r="Q101" s="210"/>
      <c r="R101" s="319"/>
    </row>
    <row r="102" spans="1:18">
      <c r="A102" s="177" t="s">
        <v>278</v>
      </c>
      <c r="B102" s="178">
        <v>42760</v>
      </c>
      <c r="C102" s="329">
        <v>46593</v>
      </c>
      <c r="D102" s="330"/>
      <c r="E102" s="180">
        <v>50000000</v>
      </c>
      <c r="F102" s="180">
        <v>211000000</v>
      </c>
      <c r="G102" s="180">
        <v>50000000</v>
      </c>
      <c r="H102" s="181">
        <v>50918765.009999998</v>
      </c>
      <c r="I102" s="181">
        <v>0</v>
      </c>
      <c r="J102" s="181">
        <v>918765.01</v>
      </c>
      <c r="K102" s="312">
        <v>101.12</v>
      </c>
      <c r="L102" s="181">
        <v>101.45</v>
      </c>
      <c r="M102" s="181">
        <v>102.39</v>
      </c>
      <c r="N102" s="181">
        <v>101.84</v>
      </c>
      <c r="O102" s="257">
        <v>1.95E-2</v>
      </c>
      <c r="P102" s="313">
        <v>1.84E-2</v>
      </c>
      <c r="Q102" s="182">
        <v>1.7600000000000001E-2</v>
      </c>
      <c r="R102" s="312">
        <v>0</v>
      </c>
    </row>
    <row r="103" spans="1:18">
      <c r="A103" s="177" t="s">
        <v>279</v>
      </c>
      <c r="B103" s="178">
        <v>42816</v>
      </c>
      <c r="C103" s="329">
        <v>46593</v>
      </c>
      <c r="D103" s="330"/>
      <c r="E103" s="180">
        <v>100000000</v>
      </c>
      <c r="F103" s="180">
        <v>192250000</v>
      </c>
      <c r="G103" s="180">
        <v>100000000</v>
      </c>
      <c r="H103" s="181">
        <v>101770134.93000001</v>
      </c>
      <c r="I103" s="181">
        <v>0</v>
      </c>
      <c r="J103" s="181">
        <v>1470134.96</v>
      </c>
      <c r="K103" s="312">
        <v>101</v>
      </c>
      <c r="L103" s="181">
        <v>101.14</v>
      </c>
      <c r="M103" s="181">
        <v>102.08</v>
      </c>
      <c r="N103" s="181">
        <v>101.47</v>
      </c>
      <c r="O103" s="257">
        <v>1.95E-2</v>
      </c>
      <c r="P103" s="313">
        <v>1.8499999999999999E-2</v>
      </c>
      <c r="Q103" s="182">
        <v>1.7999999999999999E-2</v>
      </c>
      <c r="R103" s="312">
        <v>0</v>
      </c>
    </row>
    <row r="104" spans="1:18">
      <c r="A104" s="234" t="s">
        <v>280</v>
      </c>
      <c r="B104" s="212">
        <v>42872</v>
      </c>
      <c r="C104" s="331">
        <v>46593</v>
      </c>
      <c r="D104" s="332"/>
      <c r="E104" s="192">
        <v>100000000</v>
      </c>
      <c r="F104" s="192">
        <v>147100000</v>
      </c>
      <c r="G104" s="192">
        <v>100000000</v>
      </c>
      <c r="H104" s="214">
        <v>102268300</v>
      </c>
      <c r="I104" s="214">
        <v>0</v>
      </c>
      <c r="J104" s="214">
        <v>1668299.99</v>
      </c>
      <c r="K104" s="323">
        <v>101.36</v>
      </c>
      <c r="L104" s="214">
        <v>101.2</v>
      </c>
      <c r="M104" s="214">
        <v>102.21</v>
      </c>
      <c r="N104" s="214">
        <v>101.67</v>
      </c>
      <c r="O104" s="215">
        <v>1.95E-2</v>
      </c>
      <c r="P104" s="324">
        <v>1.8100000000000002E-2</v>
      </c>
      <c r="Q104" s="196">
        <v>1.78E-2</v>
      </c>
      <c r="R104" s="323">
        <v>0</v>
      </c>
    </row>
    <row r="105" spans="1:18">
      <c r="A105" s="234" t="s">
        <v>309</v>
      </c>
      <c r="B105" s="333">
        <v>42935</v>
      </c>
      <c r="C105" s="333">
        <v>46593</v>
      </c>
      <c r="D105" s="332"/>
      <c r="E105" s="192">
        <v>100000000</v>
      </c>
      <c r="F105" s="192">
        <v>201750000</v>
      </c>
      <c r="G105" s="192">
        <v>89500000</v>
      </c>
      <c r="H105" s="214">
        <f>92184974.94+832350</f>
        <v>93017324.939999998</v>
      </c>
      <c r="I105" s="214">
        <v>0</v>
      </c>
      <c r="J105" s="214">
        <v>2684974.94</v>
      </c>
      <c r="K105" s="323">
        <v>101.67</v>
      </c>
      <c r="L105" s="214">
        <v>102.76</v>
      </c>
      <c r="M105" s="214">
        <v>103.23</v>
      </c>
      <c r="N105" s="214">
        <v>103</v>
      </c>
      <c r="O105" s="215">
        <v>1.95E-2</v>
      </c>
      <c r="P105" s="324">
        <v>1.77E-2</v>
      </c>
      <c r="Q105" s="196">
        <v>1.6299999999999999E-2</v>
      </c>
      <c r="R105" s="323">
        <v>0</v>
      </c>
    </row>
    <row r="106" spans="1:18" ht="15">
      <c r="A106" s="529" t="s">
        <v>310</v>
      </c>
      <c r="B106" s="530"/>
      <c r="C106" s="168">
        <v>47473</v>
      </c>
      <c r="D106" s="254">
        <v>3836</v>
      </c>
      <c r="E106" s="170">
        <f>E111+E107+E108+E109+E110</f>
        <v>1000000000</v>
      </c>
      <c r="F106" s="170">
        <f>F107+F111+F108+F109+F110</f>
        <v>1757430000</v>
      </c>
      <c r="G106" s="170">
        <f>G111+G107+G108+G109+G110</f>
        <v>1000000000</v>
      </c>
      <c r="H106" s="173"/>
      <c r="I106" s="173"/>
      <c r="J106" s="173"/>
      <c r="K106" s="319"/>
      <c r="L106" s="321"/>
      <c r="M106" s="321"/>
      <c r="N106" s="321"/>
      <c r="O106" s="309">
        <v>5.0000000000000001E-3</v>
      </c>
      <c r="P106" s="322"/>
      <c r="Q106" s="175"/>
      <c r="R106" s="319"/>
    </row>
    <row r="107" spans="1:18">
      <c r="A107" s="177" t="s">
        <v>278</v>
      </c>
      <c r="B107" s="212">
        <v>43637</v>
      </c>
      <c r="C107" s="212">
        <v>47473</v>
      </c>
      <c r="D107" s="213"/>
      <c r="E107" s="192">
        <v>200000000</v>
      </c>
      <c r="F107" s="192">
        <v>472030000</v>
      </c>
      <c r="G107" s="192">
        <v>200000000</v>
      </c>
      <c r="H107" s="214">
        <v>201883169.96000001</v>
      </c>
      <c r="I107" s="214">
        <v>0</v>
      </c>
      <c r="J107" s="214">
        <v>1883169.96</v>
      </c>
      <c r="K107" s="323">
        <v>99.6</v>
      </c>
      <c r="L107" s="214">
        <v>100</v>
      </c>
      <c r="M107" s="214">
        <v>101.66</v>
      </c>
      <c r="N107" s="214">
        <v>100.94</v>
      </c>
      <c r="O107" s="215">
        <v>5.0000000000000001E-3</v>
      </c>
      <c r="P107" s="324">
        <v>5.4000000000000003E-3</v>
      </c>
      <c r="Q107" s="196">
        <v>4.1000000000000003E-3</v>
      </c>
      <c r="R107" s="323">
        <v>0</v>
      </c>
    </row>
    <row r="108" spans="1:18">
      <c r="A108" s="177" t="s">
        <v>279</v>
      </c>
      <c r="B108" s="212">
        <v>43677</v>
      </c>
      <c r="C108" s="212">
        <v>47473</v>
      </c>
      <c r="D108" s="213"/>
      <c r="E108" s="192">
        <v>200000000</v>
      </c>
      <c r="F108" s="192">
        <v>305750000</v>
      </c>
      <c r="G108" s="192">
        <v>200000000</v>
      </c>
      <c r="H108" s="214">
        <v>203778820.00999999</v>
      </c>
      <c r="I108" s="214">
        <v>0</v>
      </c>
      <c r="J108" s="214">
        <v>3678820</v>
      </c>
      <c r="K108" s="323">
        <v>101.29</v>
      </c>
      <c r="L108" s="214">
        <v>100.81</v>
      </c>
      <c r="M108" s="214">
        <v>102.56</v>
      </c>
      <c r="N108" s="214">
        <v>101.84</v>
      </c>
      <c r="O108" s="215">
        <v>5.0000000000000001E-3</v>
      </c>
      <c r="P108" s="324">
        <v>3.7000000000000002E-3</v>
      </c>
      <c r="Q108" s="196">
        <v>3.2000000000000002E-3</v>
      </c>
      <c r="R108" s="323">
        <v>0</v>
      </c>
    </row>
    <row r="109" spans="1:18">
      <c r="A109" s="177" t="s">
        <v>280</v>
      </c>
      <c r="B109" s="212">
        <v>43859</v>
      </c>
      <c r="C109" s="212">
        <v>47473</v>
      </c>
      <c r="D109" s="213"/>
      <c r="E109" s="192">
        <v>200000000</v>
      </c>
      <c r="F109" s="192">
        <v>463150000</v>
      </c>
      <c r="G109" s="192">
        <v>200000000</v>
      </c>
      <c r="H109" s="214">
        <v>207361100</v>
      </c>
      <c r="I109" s="214">
        <v>0</v>
      </c>
      <c r="J109" s="214">
        <v>7261100</v>
      </c>
      <c r="K109" s="323">
        <v>103.03</v>
      </c>
      <c r="L109" s="214">
        <v>103.45</v>
      </c>
      <c r="M109" s="214">
        <v>103.86</v>
      </c>
      <c r="N109" s="214">
        <v>103.63</v>
      </c>
      <c r="O109" s="215">
        <v>5.0000000000000001E-3</v>
      </c>
      <c r="P109" s="324">
        <v>1.9E-3</v>
      </c>
      <c r="Q109" s="196">
        <v>1.2999999999999999E-3</v>
      </c>
      <c r="R109" s="323">
        <v>0</v>
      </c>
    </row>
    <row r="110" spans="1:18">
      <c r="A110" s="177" t="s">
        <v>281</v>
      </c>
      <c r="B110" s="212">
        <v>43887</v>
      </c>
      <c r="C110" s="212">
        <v>47473</v>
      </c>
      <c r="D110" s="213"/>
      <c r="E110" s="192">
        <v>200000000</v>
      </c>
      <c r="F110" s="192">
        <v>265800000</v>
      </c>
      <c r="G110" s="192">
        <v>200000000</v>
      </c>
      <c r="H110" s="214">
        <v>207631770.11000001</v>
      </c>
      <c r="I110" s="214">
        <v>0</v>
      </c>
      <c r="J110" s="214">
        <v>7448710</v>
      </c>
      <c r="K110" s="323">
        <v>103.54</v>
      </c>
      <c r="L110" s="214">
        <v>103.2</v>
      </c>
      <c r="M110" s="214">
        <v>104.4</v>
      </c>
      <c r="N110" s="214">
        <v>103.72</v>
      </c>
      <c r="O110" s="215">
        <v>5.0000000000000001E-3</v>
      </c>
      <c r="P110" s="324">
        <v>1.4E-3</v>
      </c>
      <c r="Q110" s="196">
        <v>1.1999999999999999E-3</v>
      </c>
      <c r="R110" s="323">
        <v>0</v>
      </c>
    </row>
    <row r="111" spans="1:18">
      <c r="A111" s="334" t="s">
        <v>291</v>
      </c>
      <c r="B111" s="333">
        <v>43936</v>
      </c>
      <c r="C111" s="333">
        <v>47473</v>
      </c>
      <c r="D111" s="213"/>
      <c r="E111" s="192">
        <v>200000000</v>
      </c>
      <c r="F111" s="192">
        <v>250700000</v>
      </c>
      <c r="G111" s="192">
        <v>200000000</v>
      </c>
      <c r="H111" s="214">
        <v>199402489.88999999</v>
      </c>
      <c r="I111" s="214">
        <v>1137425</v>
      </c>
      <c r="J111" s="214">
        <v>222975</v>
      </c>
      <c r="K111" s="323">
        <v>98.83</v>
      </c>
      <c r="L111" s="214">
        <v>96.75</v>
      </c>
      <c r="M111" s="214">
        <v>102</v>
      </c>
      <c r="N111" s="214">
        <v>99.54</v>
      </c>
      <c r="O111" s="215">
        <v>5.0000000000000001E-3</v>
      </c>
      <c r="P111" s="324">
        <v>6.3E-3</v>
      </c>
      <c r="Q111" s="196">
        <v>5.4999999999999997E-3</v>
      </c>
      <c r="R111" s="323">
        <v>0</v>
      </c>
    </row>
    <row r="112" spans="1:18">
      <c r="A112" s="335" t="s">
        <v>311</v>
      </c>
      <c r="B112" s="336"/>
      <c r="C112" s="336"/>
      <c r="D112" s="337"/>
      <c r="E112" s="200">
        <f>+E54+E64+E72+E79+E88+E96+E98+E101+E106</f>
        <v>3400000000</v>
      </c>
      <c r="F112" s="200">
        <f>+F54+F64+F72+F79+F88+F96+F98+F101+F106</f>
        <v>7501379400</v>
      </c>
      <c r="G112" s="200">
        <f>+G54+G64+G72+G79+G88+G96+G98+G101+G106</f>
        <v>3360510000</v>
      </c>
      <c r="H112" s="200">
        <f>SUM(H54:H111)</f>
        <v>3422731138.25</v>
      </c>
      <c r="I112" s="200">
        <f>SUM(I54:I111)</f>
        <v>39786918.029999994</v>
      </c>
      <c r="J112" s="200">
        <f>SUM(J54:J111)</f>
        <v>82986634.219999999</v>
      </c>
      <c r="K112" s="201"/>
      <c r="L112" s="201"/>
      <c r="M112" s="201"/>
      <c r="N112" s="201"/>
      <c r="O112" s="202"/>
      <c r="P112" s="202"/>
      <c r="Q112" s="202"/>
      <c r="R112" s="203"/>
    </row>
    <row r="113" spans="1:18">
      <c r="A113" s="524" t="s">
        <v>312</v>
      </c>
      <c r="B113" s="531"/>
      <c r="C113" s="531"/>
      <c r="D113" s="531"/>
      <c r="E113" s="531"/>
      <c r="F113" s="531"/>
      <c r="G113" s="531"/>
      <c r="H113" s="531"/>
      <c r="I113" s="531"/>
      <c r="J113" s="531"/>
      <c r="K113" s="531"/>
      <c r="L113" s="531"/>
      <c r="M113" s="531"/>
      <c r="N113" s="531"/>
      <c r="O113" s="531"/>
      <c r="P113" s="531"/>
      <c r="Q113" s="531"/>
      <c r="R113" s="531"/>
    </row>
    <row r="114" spans="1:18">
      <c r="A114" s="523"/>
      <c r="B114" s="523"/>
      <c r="C114" s="523"/>
      <c r="D114" s="523"/>
      <c r="E114" s="523"/>
      <c r="F114" s="523"/>
      <c r="G114" s="523"/>
      <c r="H114" s="523"/>
      <c r="I114" s="523"/>
      <c r="J114" s="523"/>
      <c r="K114" s="523"/>
      <c r="L114" s="523"/>
      <c r="M114" s="523"/>
      <c r="N114" s="523"/>
      <c r="O114" s="523"/>
      <c r="P114" s="523"/>
      <c r="Q114" s="523"/>
      <c r="R114" s="523"/>
    </row>
    <row r="115" spans="1:18">
      <c r="A115" s="523"/>
      <c r="B115" s="523"/>
      <c r="C115" s="523"/>
      <c r="D115" s="523"/>
      <c r="E115" s="523"/>
      <c r="F115" s="523"/>
      <c r="G115" s="523"/>
      <c r="H115" s="523"/>
      <c r="I115" s="523"/>
      <c r="J115" s="523"/>
      <c r="K115" s="523"/>
      <c r="L115" s="523"/>
      <c r="M115" s="523"/>
      <c r="N115" s="523"/>
      <c r="O115" s="523"/>
      <c r="P115" s="523"/>
      <c r="Q115" s="523"/>
      <c r="R115" s="523"/>
    </row>
    <row r="116" spans="1:18">
      <c r="A116" s="523"/>
      <c r="B116" s="523"/>
      <c r="C116" s="523"/>
      <c r="D116" s="523"/>
      <c r="E116" s="523"/>
      <c r="F116" s="523"/>
      <c r="G116" s="523"/>
      <c r="H116" s="523"/>
      <c r="I116" s="523"/>
      <c r="J116" s="523"/>
      <c r="K116" s="523"/>
      <c r="L116" s="523"/>
      <c r="M116" s="523"/>
      <c r="N116" s="523"/>
      <c r="O116" s="523"/>
      <c r="P116" s="523"/>
      <c r="Q116" s="523"/>
      <c r="R116" s="523"/>
    </row>
    <row r="117" spans="1:18">
      <c r="A117" s="523"/>
      <c r="B117" s="523"/>
      <c r="C117" s="523"/>
      <c r="D117" s="523"/>
      <c r="E117" s="523"/>
      <c r="F117" s="523"/>
      <c r="G117" s="523"/>
      <c r="H117" s="523"/>
      <c r="I117" s="523"/>
      <c r="J117" s="523"/>
      <c r="K117" s="523"/>
      <c r="L117" s="523"/>
      <c r="M117" s="523"/>
      <c r="N117" s="523"/>
      <c r="O117" s="523"/>
      <c r="P117" s="523"/>
      <c r="Q117" s="523"/>
      <c r="R117" s="523"/>
    </row>
    <row r="118" spans="1:18" ht="12.75">
      <c r="A118" s="521" t="s">
        <v>233</v>
      </c>
      <c r="B118" s="521"/>
      <c r="C118" s="521"/>
      <c r="D118" s="521"/>
      <c r="E118" s="521"/>
      <c r="F118" s="521"/>
      <c r="G118" s="521"/>
      <c r="H118" s="521"/>
      <c r="I118" s="521"/>
      <c r="J118" s="521"/>
      <c r="K118" s="521"/>
      <c r="L118" s="521"/>
      <c r="M118" s="521"/>
      <c r="N118" s="521"/>
      <c r="O118" s="521"/>
      <c r="P118" s="521"/>
      <c r="Q118" s="521"/>
      <c r="R118" s="521"/>
    </row>
    <row r="119" spans="1:18" ht="12.75">
      <c r="A119" s="121" t="s">
        <v>234</v>
      </c>
      <c r="B119" s="111"/>
      <c r="C119" s="122"/>
      <c r="D119" s="122"/>
      <c r="E119" s="122"/>
      <c r="F119" s="123"/>
      <c r="G119" s="124"/>
      <c r="H119" s="124"/>
      <c r="I119" s="125"/>
      <c r="J119" s="126"/>
      <c r="K119" s="122"/>
      <c r="L119" s="122"/>
      <c r="M119" s="122"/>
      <c r="N119" s="127"/>
      <c r="O119" s="127"/>
      <c r="P119" s="127"/>
      <c r="Q119" s="128"/>
      <c r="R119" s="127"/>
    </row>
    <row r="120" spans="1:18" ht="24">
      <c r="A120" s="129"/>
      <c r="B120" s="130" t="s">
        <v>235</v>
      </c>
      <c r="C120" s="129"/>
      <c r="D120" s="131" t="s">
        <v>236</v>
      </c>
      <c r="E120" s="132" t="s">
        <v>237</v>
      </c>
      <c r="F120" s="133"/>
      <c r="G120" s="134"/>
      <c r="H120" s="135"/>
      <c r="I120" s="135"/>
      <c r="J120" s="136"/>
      <c r="K120" s="137" t="s">
        <v>238</v>
      </c>
      <c r="L120" s="134"/>
      <c r="M120" s="134"/>
      <c r="N120" s="138"/>
      <c r="O120" s="139"/>
      <c r="P120" s="515" t="s">
        <v>239</v>
      </c>
      <c r="Q120" s="516"/>
      <c r="R120" s="129"/>
    </row>
    <row r="121" spans="1:18" ht="36">
      <c r="A121" s="140"/>
      <c r="B121" s="141"/>
      <c r="C121" s="142"/>
      <c r="D121" s="143"/>
      <c r="E121" s="144" t="s">
        <v>240</v>
      </c>
      <c r="F121" s="145" t="s">
        <v>241</v>
      </c>
      <c r="G121" s="146" t="s">
        <v>242</v>
      </c>
      <c r="H121" s="519" t="s">
        <v>313</v>
      </c>
      <c r="I121" s="147" t="s">
        <v>244</v>
      </c>
      <c r="J121" s="148" t="s">
        <v>245</v>
      </c>
      <c r="K121" s="149" t="s">
        <v>246</v>
      </c>
      <c r="L121" s="140" t="s">
        <v>247</v>
      </c>
      <c r="M121" s="149" t="s">
        <v>248</v>
      </c>
      <c r="N121" s="150" t="s">
        <v>249</v>
      </c>
      <c r="O121" s="150" t="s">
        <v>250</v>
      </c>
      <c r="P121" s="517"/>
      <c r="Q121" s="518"/>
      <c r="R121" s="150" t="s">
        <v>251</v>
      </c>
    </row>
    <row r="122" spans="1:18">
      <c r="A122" s="142" t="s">
        <v>252</v>
      </c>
      <c r="B122" s="143" t="s">
        <v>253</v>
      </c>
      <c r="C122" s="142" t="s">
        <v>254</v>
      </c>
      <c r="D122" s="143" t="s">
        <v>255</v>
      </c>
      <c r="E122" s="151" t="s">
        <v>256</v>
      </c>
      <c r="F122" s="140" t="s">
        <v>257</v>
      </c>
      <c r="G122" s="152" t="s">
        <v>258</v>
      </c>
      <c r="H122" s="520"/>
      <c r="I122" s="147" t="s">
        <v>259</v>
      </c>
      <c r="J122" s="148" t="s">
        <v>259</v>
      </c>
      <c r="K122" s="153" t="s">
        <v>260</v>
      </c>
      <c r="L122" s="140" t="s">
        <v>261</v>
      </c>
      <c r="M122" s="153" t="s">
        <v>262</v>
      </c>
      <c r="N122" s="140" t="s">
        <v>263</v>
      </c>
      <c r="O122" s="154" t="s">
        <v>264</v>
      </c>
      <c r="P122" s="129" t="s">
        <v>265</v>
      </c>
      <c r="Q122" s="129" t="s">
        <v>265</v>
      </c>
      <c r="R122" s="155" t="s">
        <v>266</v>
      </c>
    </row>
    <row r="123" spans="1:18">
      <c r="A123" s="142" t="s">
        <v>97</v>
      </c>
      <c r="B123" s="143" t="s">
        <v>267</v>
      </c>
      <c r="C123" s="142" t="s">
        <v>268</v>
      </c>
      <c r="D123" s="143" t="s">
        <v>269</v>
      </c>
      <c r="E123" s="156" t="s">
        <v>270</v>
      </c>
      <c r="F123" s="140" t="s">
        <v>271</v>
      </c>
      <c r="G123" s="152"/>
      <c r="H123" s="520"/>
      <c r="I123" s="147"/>
      <c r="J123" s="157"/>
      <c r="K123" s="153" t="s">
        <v>257</v>
      </c>
      <c r="L123" s="140" t="s">
        <v>265</v>
      </c>
      <c r="M123" s="153" t="s">
        <v>272</v>
      </c>
      <c r="N123" s="140" t="s">
        <v>265</v>
      </c>
      <c r="O123" s="154" t="s">
        <v>273</v>
      </c>
      <c r="P123" s="158" t="s">
        <v>260</v>
      </c>
      <c r="Q123" s="159" t="s">
        <v>258</v>
      </c>
      <c r="R123" s="160" t="s">
        <v>274</v>
      </c>
    </row>
    <row r="124" spans="1:18">
      <c r="A124" s="142"/>
      <c r="B124" s="143"/>
      <c r="C124" s="142"/>
      <c r="D124" s="161"/>
      <c r="E124" s="156"/>
      <c r="F124" s="140"/>
      <c r="G124" s="152"/>
      <c r="H124" s="147"/>
      <c r="I124" s="147"/>
      <c r="J124" s="157"/>
      <c r="K124" s="153" t="s">
        <v>275</v>
      </c>
      <c r="L124" s="140" t="s">
        <v>258</v>
      </c>
      <c r="M124" s="153" t="s">
        <v>258</v>
      </c>
      <c r="N124" s="140" t="s">
        <v>258</v>
      </c>
      <c r="O124" s="154" t="s">
        <v>76</v>
      </c>
      <c r="P124" s="162" t="s">
        <v>257</v>
      </c>
      <c r="Q124" s="140"/>
      <c r="R124" s="160" t="s">
        <v>276</v>
      </c>
    </row>
    <row r="125" spans="1:18">
      <c r="A125" s="142"/>
      <c r="B125" s="143"/>
      <c r="C125" s="142"/>
      <c r="D125" s="161"/>
      <c r="E125" s="156"/>
      <c r="F125" s="140"/>
      <c r="G125" s="152"/>
      <c r="H125" s="147"/>
      <c r="I125" s="163"/>
      <c r="J125" s="164"/>
      <c r="K125" s="153"/>
      <c r="L125" s="140"/>
      <c r="M125" s="153"/>
      <c r="N125" s="140"/>
      <c r="O125" s="154"/>
      <c r="P125" s="140" t="s">
        <v>275</v>
      </c>
      <c r="Q125" s="142"/>
      <c r="R125" s="165" t="s">
        <v>76</v>
      </c>
    </row>
    <row r="126" spans="1:18" ht="15">
      <c r="A126" s="532" t="s">
        <v>314</v>
      </c>
      <c r="B126" s="533"/>
      <c r="C126" s="168">
        <v>50942</v>
      </c>
      <c r="D126" s="338">
        <v>7305</v>
      </c>
      <c r="E126" s="170">
        <f>E127+E128+E129+E130</f>
        <v>695000000</v>
      </c>
      <c r="F126" s="170">
        <f>F127+F128+F129+F130</f>
        <v>907461921</v>
      </c>
      <c r="G126" s="170">
        <f>G127+G128+G129+G130</f>
        <v>569780000</v>
      </c>
      <c r="H126" s="173"/>
      <c r="I126" s="173"/>
      <c r="J126" s="173"/>
      <c r="K126" s="319"/>
      <c r="L126" s="321"/>
      <c r="M126" s="321"/>
      <c r="N126" s="321"/>
      <c r="O126" s="309">
        <v>1.4999999999999999E-2</v>
      </c>
      <c r="P126" s="322"/>
      <c r="Q126" s="175"/>
      <c r="R126" s="319"/>
    </row>
    <row r="127" spans="1:18">
      <c r="A127" s="177" t="s">
        <v>278</v>
      </c>
      <c r="B127" s="212">
        <v>43637</v>
      </c>
      <c r="C127" s="212">
        <v>50942</v>
      </c>
      <c r="D127" s="332"/>
      <c r="E127" s="192">
        <v>200000000</v>
      </c>
      <c r="F127" s="192">
        <v>248281921</v>
      </c>
      <c r="G127" s="192">
        <v>100600000</v>
      </c>
      <c r="H127" s="214">
        <v>99049680</v>
      </c>
      <c r="I127" s="214">
        <v>1550320</v>
      </c>
      <c r="J127" s="214">
        <v>0</v>
      </c>
      <c r="K127" s="323">
        <v>94.1</v>
      </c>
      <c r="L127" s="214">
        <v>96.95</v>
      </c>
      <c r="M127" s="214">
        <v>100</v>
      </c>
      <c r="N127" s="214">
        <v>98.46</v>
      </c>
      <c r="O127" s="215">
        <v>1.4999999999999999E-2</v>
      </c>
      <c r="P127" s="324">
        <v>1.8599999999999998E-2</v>
      </c>
      <c r="Q127" s="196">
        <v>1.6E-2</v>
      </c>
      <c r="R127" s="323">
        <v>0</v>
      </c>
    </row>
    <row r="128" spans="1:18">
      <c r="A128" s="177" t="s">
        <v>279</v>
      </c>
      <c r="B128" s="212">
        <v>43670</v>
      </c>
      <c r="C128" s="212">
        <v>50942</v>
      </c>
      <c r="D128" s="332"/>
      <c r="E128" s="192">
        <v>200000000</v>
      </c>
      <c r="F128" s="192">
        <v>282730000</v>
      </c>
      <c r="G128" s="192">
        <v>200000000</v>
      </c>
      <c r="H128" s="214">
        <v>199816401</v>
      </c>
      <c r="I128" s="214">
        <v>906699</v>
      </c>
      <c r="J128" s="214">
        <v>443100</v>
      </c>
      <c r="K128" s="323">
        <v>98.08</v>
      </c>
      <c r="L128" s="214">
        <v>97.55</v>
      </c>
      <c r="M128" s="214">
        <v>102.08</v>
      </c>
      <c r="N128" s="214">
        <v>99.77</v>
      </c>
      <c r="O128" s="215">
        <v>1.4999999999999999E-2</v>
      </c>
      <c r="P128" s="324">
        <v>1.6199999999999999E-2</v>
      </c>
      <c r="Q128" s="196">
        <v>1.52E-2</v>
      </c>
      <c r="R128" s="323">
        <v>0</v>
      </c>
    </row>
    <row r="129" spans="1:18">
      <c r="A129" s="177" t="s">
        <v>280</v>
      </c>
      <c r="B129" s="212">
        <v>43705</v>
      </c>
      <c r="C129" s="212">
        <v>50942</v>
      </c>
      <c r="D129" s="332"/>
      <c r="E129" s="192">
        <v>200000000</v>
      </c>
      <c r="F129" s="192">
        <v>244200000</v>
      </c>
      <c r="G129" s="192">
        <v>200000000</v>
      </c>
      <c r="H129" s="214">
        <v>203314845</v>
      </c>
      <c r="I129" s="214">
        <v>5635</v>
      </c>
      <c r="J129" s="214">
        <v>2760480</v>
      </c>
      <c r="K129" s="323">
        <v>100.54</v>
      </c>
      <c r="L129" s="214">
        <v>98.81</v>
      </c>
      <c r="M129" s="214">
        <v>104.91</v>
      </c>
      <c r="N129" s="214">
        <v>101.38</v>
      </c>
      <c r="O129" s="215">
        <v>1.4999999999999999E-2</v>
      </c>
      <c r="P129" s="324">
        <v>1.47E-2</v>
      </c>
      <c r="Q129" s="196">
        <v>1.4200000000000001E-2</v>
      </c>
      <c r="R129" s="323">
        <v>0</v>
      </c>
    </row>
    <row r="130" spans="1:18">
      <c r="A130" s="177" t="s">
        <v>281</v>
      </c>
      <c r="B130" s="339">
        <v>43747</v>
      </c>
      <c r="C130" s="212">
        <v>50942</v>
      </c>
      <c r="D130" s="332"/>
      <c r="E130" s="192">
        <v>95000000</v>
      </c>
      <c r="F130" s="192">
        <v>132250000</v>
      </c>
      <c r="G130" s="192">
        <v>69180000</v>
      </c>
      <c r="H130" s="214">
        <v>71019438</v>
      </c>
      <c r="I130" s="214">
        <v>0</v>
      </c>
      <c r="J130" s="214">
        <v>1528128</v>
      </c>
      <c r="K130" s="323">
        <v>100.86</v>
      </c>
      <c r="L130" s="214">
        <v>101.5</v>
      </c>
      <c r="M130" s="214">
        <v>104.35</v>
      </c>
      <c r="N130" s="214">
        <v>102.21</v>
      </c>
      <c r="O130" s="215">
        <v>1.4999999999999999E-2</v>
      </c>
      <c r="P130" s="324">
        <v>1.4500000000000001E-2</v>
      </c>
      <c r="Q130" s="196">
        <v>1.38E-2</v>
      </c>
      <c r="R130" s="323">
        <v>0</v>
      </c>
    </row>
    <row r="131" spans="1:18">
      <c r="A131" s="246" t="s">
        <v>315</v>
      </c>
      <c r="B131" s="199"/>
      <c r="C131" s="199"/>
      <c r="D131" s="337"/>
      <c r="E131" s="200">
        <f>E126</f>
        <v>695000000</v>
      </c>
      <c r="F131" s="200">
        <f>F126</f>
        <v>907461921</v>
      </c>
      <c r="G131" s="200">
        <f>G126</f>
        <v>569780000</v>
      </c>
      <c r="H131" s="200">
        <f>H127+H128+H129+H130</f>
        <v>573200364</v>
      </c>
      <c r="I131" s="200">
        <f>I127+I128+I129+I130</f>
        <v>2462654</v>
      </c>
      <c r="J131" s="200">
        <f>J127+J128+J129+J130</f>
        <v>4731708</v>
      </c>
      <c r="K131" s="201"/>
      <c r="L131" s="201"/>
      <c r="M131" s="201"/>
      <c r="N131" s="201"/>
      <c r="O131" s="202"/>
      <c r="P131" s="202"/>
      <c r="Q131" s="202"/>
      <c r="R131" s="203"/>
    </row>
    <row r="132" spans="1:18">
      <c r="A132" s="220" t="s">
        <v>316</v>
      </c>
      <c r="B132" s="221"/>
      <c r="C132" s="221"/>
      <c r="D132" s="221"/>
      <c r="E132" s="340">
        <f t="shared" ref="E132:J132" si="2">SUM(E32+E40+E112+E131)</f>
        <v>4645000000</v>
      </c>
      <c r="F132" s="340">
        <f t="shared" si="2"/>
        <v>9604807773</v>
      </c>
      <c r="G132" s="340">
        <f t="shared" si="2"/>
        <v>4415290000</v>
      </c>
      <c r="H132" s="340">
        <f t="shared" si="2"/>
        <v>4486511500.4300003</v>
      </c>
      <c r="I132" s="340">
        <f t="shared" si="2"/>
        <v>44557508.86999999</v>
      </c>
      <c r="J132" s="340">
        <f t="shared" si="2"/>
        <v>94551277.219999999</v>
      </c>
      <c r="K132" s="341"/>
      <c r="L132" s="341"/>
      <c r="M132" s="341"/>
      <c r="N132" s="342"/>
      <c r="O132" s="221"/>
      <c r="P132" s="342"/>
      <c r="Q132" s="221"/>
      <c r="R132" s="343"/>
    </row>
    <row r="133" spans="1:18">
      <c r="A133" s="220" t="s">
        <v>317</v>
      </c>
      <c r="B133" s="221"/>
      <c r="C133" s="221"/>
      <c r="D133" s="221"/>
      <c r="E133" s="340">
        <f t="shared" ref="E133:J133" si="3">SUM(+E132+E26)</f>
        <v>5645000000</v>
      </c>
      <c r="F133" s="340">
        <f t="shared" si="3"/>
        <v>11593632773</v>
      </c>
      <c r="G133" s="340">
        <f t="shared" si="3"/>
        <v>5215290000</v>
      </c>
      <c r="H133" s="340">
        <f t="shared" si="3"/>
        <v>5289767255.6500006</v>
      </c>
      <c r="I133" s="340">
        <f t="shared" si="3"/>
        <v>45729938.86999999</v>
      </c>
      <c r="J133" s="340">
        <f t="shared" si="3"/>
        <v>98872342.150000006</v>
      </c>
      <c r="K133" s="344" t="s">
        <v>236</v>
      </c>
      <c r="L133" s="344"/>
      <c r="M133" s="344"/>
      <c r="N133" s="345" t="s">
        <v>236</v>
      </c>
      <c r="O133" s="221"/>
      <c r="P133" s="343"/>
      <c r="Q133" s="346"/>
      <c r="R133" s="343"/>
    </row>
    <row r="134" spans="1:18">
      <c r="A134" s="489" t="s">
        <v>318</v>
      </c>
      <c r="B134" s="489"/>
      <c r="C134" s="489"/>
      <c r="D134" s="489"/>
      <c r="E134" s="489"/>
      <c r="F134" s="489"/>
      <c r="G134" s="489"/>
      <c r="H134" s="489"/>
      <c r="I134" s="489"/>
      <c r="J134" s="489"/>
      <c r="K134" s="489"/>
      <c r="L134" s="489"/>
      <c r="M134" s="489"/>
      <c r="N134" s="489"/>
      <c r="O134" s="489"/>
      <c r="P134" s="489"/>
      <c r="Q134" s="489"/>
      <c r="R134" s="489"/>
    </row>
    <row r="135" spans="1:18">
      <c r="A135" s="524"/>
      <c r="B135" s="524"/>
      <c r="C135" s="524"/>
      <c r="D135" s="524"/>
      <c r="E135" s="524"/>
      <c r="F135" s="524"/>
      <c r="G135" s="524"/>
      <c r="H135" s="524"/>
      <c r="I135" s="524"/>
      <c r="J135" s="524"/>
      <c r="K135" s="524"/>
      <c r="L135" s="524"/>
      <c r="M135" s="524"/>
      <c r="N135" s="524"/>
      <c r="O135" s="524"/>
      <c r="P135" s="524"/>
      <c r="Q135" s="524"/>
      <c r="R135" s="524"/>
    </row>
    <row r="136" spans="1:18">
      <c r="A136" s="524"/>
      <c r="B136" s="524"/>
      <c r="C136" s="524"/>
      <c r="D136" s="524"/>
      <c r="E136" s="524"/>
      <c r="F136" s="524"/>
      <c r="G136" s="524"/>
      <c r="H136" s="524"/>
      <c r="I136" s="524"/>
      <c r="J136" s="524"/>
      <c r="K136" s="524"/>
      <c r="L136" s="524"/>
      <c r="M136" s="524"/>
      <c r="N136" s="524"/>
      <c r="O136" s="524"/>
      <c r="P136" s="524"/>
      <c r="Q136" s="524"/>
      <c r="R136" s="524"/>
    </row>
    <row r="137" spans="1:18">
      <c r="A137" s="524"/>
      <c r="B137" s="524"/>
      <c r="C137" s="524"/>
      <c r="D137" s="524"/>
      <c r="E137" s="524"/>
      <c r="F137" s="524"/>
      <c r="G137" s="524"/>
      <c r="H137" s="524"/>
      <c r="I137" s="524"/>
      <c r="J137" s="524"/>
      <c r="K137" s="524"/>
      <c r="L137" s="524"/>
      <c r="M137" s="524"/>
      <c r="N137" s="524"/>
      <c r="O137" s="524"/>
      <c r="P137" s="524"/>
      <c r="Q137" s="524"/>
      <c r="R137" s="524"/>
    </row>
    <row r="138" spans="1:18">
      <c r="A138" s="524"/>
      <c r="B138" s="524"/>
      <c r="C138" s="524"/>
      <c r="D138" s="524"/>
      <c r="E138" s="524"/>
      <c r="F138" s="524"/>
      <c r="G138" s="524"/>
      <c r="H138" s="524"/>
      <c r="I138" s="524"/>
      <c r="J138" s="524"/>
      <c r="K138" s="524"/>
      <c r="L138" s="524"/>
      <c r="M138" s="524"/>
      <c r="N138" s="524"/>
      <c r="O138" s="524"/>
      <c r="P138" s="524"/>
      <c r="Q138" s="524"/>
      <c r="R138" s="524"/>
    </row>
    <row r="139" spans="1:18" ht="12.75">
      <c r="A139" s="347"/>
      <c r="B139" s="347"/>
      <c r="C139" s="347"/>
      <c r="D139" s="347"/>
      <c r="E139" s="347"/>
      <c r="F139" s="347"/>
      <c r="G139" s="347"/>
      <c r="H139" s="347"/>
      <c r="I139" s="347"/>
      <c r="J139" s="347"/>
      <c r="K139" s="347"/>
      <c r="L139" s="347"/>
      <c r="M139" s="347"/>
      <c r="N139" s="347"/>
      <c r="O139" s="347"/>
      <c r="P139" s="347"/>
      <c r="Q139" s="347"/>
      <c r="R139" s="347"/>
    </row>
    <row r="140" spans="1:18" ht="12.75">
      <c r="A140" s="525" t="s">
        <v>319</v>
      </c>
      <c r="B140" s="525"/>
      <c r="C140" s="525"/>
      <c r="D140" s="525"/>
      <c r="E140" s="525"/>
      <c r="F140" s="525"/>
      <c r="G140" s="525"/>
      <c r="H140" s="525"/>
      <c r="I140" s="525"/>
      <c r="J140" s="525"/>
      <c r="K140" s="525"/>
      <c r="L140" s="525"/>
      <c r="M140" s="525"/>
      <c r="N140" s="525"/>
      <c r="O140" s="525"/>
      <c r="P140" s="525"/>
      <c r="Q140" s="525"/>
      <c r="R140" s="525"/>
    </row>
    <row r="141" spans="1:18" ht="12.75">
      <c r="A141" s="525" t="s">
        <v>320</v>
      </c>
      <c r="B141" s="525"/>
      <c r="C141" s="525"/>
      <c r="D141" s="525"/>
      <c r="E141" s="525"/>
      <c r="F141" s="525"/>
      <c r="G141" s="525"/>
      <c r="H141" s="525"/>
      <c r="I141" s="525"/>
      <c r="J141" s="525"/>
      <c r="K141" s="525"/>
      <c r="L141" s="525"/>
      <c r="M141" s="525"/>
      <c r="N141" s="525"/>
      <c r="O141" s="525"/>
      <c r="P141" s="525"/>
      <c r="Q141" s="525"/>
      <c r="R141" s="525"/>
    </row>
    <row r="142" spans="1:18" ht="12.75">
      <c r="A142" s="347"/>
      <c r="B142" s="347"/>
      <c r="C142" s="347"/>
      <c r="D142" s="347"/>
      <c r="E142" s="347"/>
      <c r="F142" s="347"/>
      <c r="G142" s="347"/>
      <c r="H142" s="347"/>
      <c r="I142" s="347"/>
      <c r="J142" s="347"/>
      <c r="K142" s="347"/>
      <c r="L142" s="347"/>
      <c r="M142" s="347"/>
      <c r="N142" s="347"/>
      <c r="O142" s="347"/>
      <c r="P142" s="347"/>
      <c r="Q142" s="347"/>
      <c r="R142" s="347"/>
    </row>
    <row r="143" spans="1:18" ht="12.75">
      <c r="A143" s="127"/>
      <c r="B143" s="348"/>
      <c r="C143" s="348"/>
      <c r="D143" s="349"/>
      <c r="E143" s="350"/>
      <c r="F143" s="351"/>
      <c r="G143" s="350"/>
      <c r="H143" s="350"/>
      <c r="I143" s="350"/>
      <c r="J143" s="352"/>
      <c r="K143" s="351"/>
      <c r="L143" s="351"/>
      <c r="M143" s="353"/>
      <c r="N143" s="353"/>
      <c r="O143" s="353"/>
      <c r="P143" s="353"/>
      <c r="Q143" s="353"/>
      <c r="R143" s="353"/>
    </row>
    <row r="144" spans="1:18" ht="12.75">
      <c r="A144" s="354"/>
      <c r="B144" s="348"/>
      <c r="C144" s="348"/>
      <c r="D144" s="349"/>
      <c r="E144" s="350"/>
      <c r="F144" s="351"/>
      <c r="G144" s="350"/>
      <c r="H144" s="350"/>
      <c r="I144" s="350"/>
      <c r="J144" s="352"/>
      <c r="K144" s="351"/>
      <c r="L144" s="351"/>
      <c r="M144" s="353"/>
      <c r="N144" s="353"/>
      <c r="O144" s="353"/>
      <c r="P144" s="353"/>
      <c r="Q144" s="353"/>
      <c r="R144" s="353"/>
    </row>
    <row r="145" spans="1:18" ht="12.75">
      <c r="A145" s="121" t="s">
        <v>321</v>
      </c>
      <c r="B145" s="111"/>
      <c r="C145" s="122"/>
      <c r="D145" s="122"/>
      <c r="E145" s="122"/>
      <c r="F145" s="123"/>
      <c r="G145" s="124"/>
      <c r="H145" s="124"/>
      <c r="I145" s="125"/>
      <c r="J145" s="355"/>
      <c r="K145" s="122"/>
      <c r="L145" s="122"/>
      <c r="M145" s="122"/>
      <c r="N145" s="127"/>
      <c r="O145" s="127"/>
      <c r="P145" s="127"/>
      <c r="Q145" s="128"/>
      <c r="R145" s="127"/>
    </row>
    <row r="146" spans="1:18" ht="24">
      <c r="A146" s="129"/>
      <c r="B146" s="130" t="s">
        <v>235</v>
      </c>
      <c r="C146" s="129"/>
      <c r="D146" s="129"/>
      <c r="E146" s="132" t="s">
        <v>322</v>
      </c>
      <c r="F146" s="134"/>
      <c r="G146" s="134"/>
      <c r="H146" s="135"/>
      <c r="I146" s="356"/>
      <c r="J146" s="136"/>
      <c r="K146" s="357" t="s">
        <v>323</v>
      </c>
      <c r="L146" s="134"/>
      <c r="M146" s="134"/>
      <c r="N146" s="138"/>
      <c r="O146" s="358"/>
      <c r="P146" s="132" t="s">
        <v>324</v>
      </c>
      <c r="Q146" s="359"/>
      <c r="R146" s="129"/>
    </row>
    <row r="147" spans="1:18">
      <c r="A147" s="140"/>
      <c r="B147" s="143"/>
      <c r="C147" s="142"/>
      <c r="D147" s="142"/>
      <c r="E147" s="360"/>
      <c r="F147" s="131"/>
      <c r="G147" s="129"/>
      <c r="H147" s="147"/>
      <c r="I147" s="361"/>
      <c r="J147" s="148"/>
      <c r="K147" s="362" t="s">
        <v>249</v>
      </c>
      <c r="L147" s="129" t="s">
        <v>247</v>
      </c>
      <c r="M147" s="131" t="s">
        <v>248</v>
      </c>
      <c r="N147" s="129" t="s">
        <v>249</v>
      </c>
      <c r="O147" s="363"/>
      <c r="P147" s="364" t="s">
        <v>325</v>
      </c>
      <c r="Q147" s="365"/>
      <c r="R147" s="140"/>
    </row>
    <row r="148" spans="1:18" ht="24">
      <c r="A148" s="142"/>
      <c r="B148" s="143"/>
      <c r="C148" s="142"/>
      <c r="D148" s="142"/>
      <c r="E148" s="366"/>
      <c r="F148" s="153" t="s">
        <v>265</v>
      </c>
      <c r="G148" s="140"/>
      <c r="H148" s="147" t="s">
        <v>326</v>
      </c>
      <c r="I148" s="367"/>
      <c r="J148" s="148"/>
      <c r="K148" s="368" t="s">
        <v>327</v>
      </c>
      <c r="L148" s="140" t="s">
        <v>262</v>
      </c>
      <c r="M148" s="153" t="s">
        <v>263</v>
      </c>
      <c r="N148" s="140" t="s">
        <v>263</v>
      </c>
      <c r="O148" s="369" t="s">
        <v>250</v>
      </c>
      <c r="P148" s="129" t="s">
        <v>265</v>
      </c>
      <c r="Q148" s="370" t="s">
        <v>265</v>
      </c>
      <c r="R148" s="150" t="s">
        <v>251</v>
      </c>
    </row>
    <row r="149" spans="1:18">
      <c r="A149" s="142" t="s">
        <v>252</v>
      </c>
      <c r="B149" s="371" t="s">
        <v>253</v>
      </c>
      <c r="C149" s="142" t="s">
        <v>254</v>
      </c>
      <c r="D149" s="142" t="s">
        <v>255</v>
      </c>
      <c r="E149" s="366" t="s">
        <v>328</v>
      </c>
      <c r="F149" s="153" t="s">
        <v>329</v>
      </c>
      <c r="G149" s="140" t="s">
        <v>242</v>
      </c>
      <c r="H149" s="147" t="s">
        <v>330</v>
      </c>
      <c r="I149" s="372" t="s">
        <v>244</v>
      </c>
      <c r="J149" s="147" t="s">
        <v>245</v>
      </c>
      <c r="K149" s="373" t="s">
        <v>331</v>
      </c>
      <c r="L149" s="140" t="s">
        <v>272</v>
      </c>
      <c r="M149" s="153" t="s">
        <v>265</v>
      </c>
      <c r="N149" s="140" t="s">
        <v>265</v>
      </c>
      <c r="O149" s="369" t="s">
        <v>264</v>
      </c>
      <c r="P149" s="140" t="s">
        <v>331</v>
      </c>
      <c r="Q149" s="152" t="s">
        <v>258</v>
      </c>
      <c r="R149" s="155" t="s">
        <v>266</v>
      </c>
    </row>
    <row r="150" spans="1:18">
      <c r="A150" s="142" t="s">
        <v>97</v>
      </c>
      <c r="B150" s="143" t="s">
        <v>267</v>
      </c>
      <c r="C150" s="142" t="s">
        <v>268</v>
      </c>
      <c r="D150" s="374" t="s">
        <v>269</v>
      </c>
      <c r="E150" s="374" t="s">
        <v>256</v>
      </c>
      <c r="F150" s="153" t="s">
        <v>332</v>
      </c>
      <c r="G150" s="140" t="s">
        <v>258</v>
      </c>
      <c r="H150" s="147" t="s">
        <v>333</v>
      </c>
      <c r="I150" s="361" t="s">
        <v>333</v>
      </c>
      <c r="J150" s="157" t="s">
        <v>333</v>
      </c>
      <c r="K150" s="373" t="s">
        <v>334</v>
      </c>
      <c r="L150" s="140" t="s">
        <v>258</v>
      </c>
      <c r="M150" s="153" t="s">
        <v>258</v>
      </c>
      <c r="N150" s="140" t="s">
        <v>258</v>
      </c>
      <c r="O150" s="369" t="s">
        <v>273</v>
      </c>
      <c r="P150" s="140" t="s">
        <v>334</v>
      </c>
      <c r="Q150" s="152"/>
      <c r="R150" s="160" t="s">
        <v>274</v>
      </c>
    </row>
    <row r="151" spans="1:18">
      <c r="A151" s="142"/>
      <c r="B151" s="143"/>
      <c r="C151" s="142"/>
      <c r="D151" s="374"/>
      <c r="E151" s="374" t="s">
        <v>270</v>
      </c>
      <c r="F151" s="153" t="s">
        <v>275</v>
      </c>
      <c r="G151" s="140"/>
      <c r="H151" s="147"/>
      <c r="I151" s="361"/>
      <c r="J151" s="375"/>
      <c r="K151" s="140"/>
      <c r="L151" s="152"/>
      <c r="M151" s="153"/>
      <c r="N151" s="140"/>
      <c r="O151" s="369" t="s">
        <v>76</v>
      </c>
      <c r="P151" s="140"/>
      <c r="Q151" s="376"/>
      <c r="R151" s="160" t="s">
        <v>276</v>
      </c>
    </row>
    <row r="152" spans="1:18">
      <c r="A152" s="377"/>
      <c r="B152" s="378"/>
      <c r="C152" s="377"/>
      <c r="D152" s="379"/>
      <c r="E152" s="379"/>
      <c r="F152" s="380"/>
      <c r="G152" s="165"/>
      <c r="H152" s="163"/>
      <c r="I152" s="381"/>
      <c r="J152" s="164"/>
      <c r="K152" s="382"/>
      <c r="L152" s="165"/>
      <c r="M152" s="380"/>
      <c r="N152" s="165"/>
      <c r="O152" s="383"/>
      <c r="P152" s="165"/>
      <c r="Q152" s="384"/>
      <c r="R152" s="165" t="s">
        <v>76</v>
      </c>
    </row>
    <row r="153" spans="1:18">
      <c r="A153" s="166" t="s">
        <v>335</v>
      </c>
      <c r="B153" s="385"/>
      <c r="C153" s="168">
        <v>44239</v>
      </c>
      <c r="D153" s="386">
        <v>2557</v>
      </c>
      <c r="E153" s="170">
        <f>E154+E155+E156+E157+E158</f>
        <v>145000000</v>
      </c>
      <c r="F153" s="170">
        <f>F154+F155+F156+F157+F158</f>
        <v>411270000</v>
      </c>
      <c r="G153" s="170">
        <f>G154+G155+G156+G157+G158</f>
        <v>145000000</v>
      </c>
      <c r="H153" s="387"/>
      <c r="I153" s="268"/>
      <c r="J153" s="388"/>
      <c r="K153" s="267"/>
      <c r="L153" s="387"/>
      <c r="M153" s="267"/>
      <c r="N153" s="387"/>
      <c r="O153" s="255">
        <v>0.03</v>
      </c>
      <c r="P153" s="387"/>
      <c r="Q153" s="267"/>
      <c r="R153" s="267"/>
    </row>
    <row r="154" spans="1:18">
      <c r="A154" s="234" t="s">
        <v>278</v>
      </c>
      <c r="B154" s="212">
        <v>41682</v>
      </c>
      <c r="C154" s="212">
        <v>44239</v>
      </c>
      <c r="D154" s="213"/>
      <c r="E154" s="192">
        <v>25000000</v>
      </c>
      <c r="F154" s="389">
        <v>66350000</v>
      </c>
      <c r="G154" s="192">
        <v>25000000</v>
      </c>
      <c r="H154" s="192">
        <v>25092055</v>
      </c>
      <c r="I154" s="192">
        <v>0</v>
      </c>
      <c r="J154" s="192">
        <v>92055</v>
      </c>
      <c r="K154" s="214">
        <v>99.96</v>
      </c>
      <c r="L154" s="214">
        <v>100.21</v>
      </c>
      <c r="M154" s="214">
        <v>100.63</v>
      </c>
      <c r="N154" s="214">
        <v>100.37</v>
      </c>
      <c r="O154" s="215">
        <v>0.03</v>
      </c>
      <c r="P154" s="196">
        <v>3.0300000000000001E-2</v>
      </c>
      <c r="Q154" s="196">
        <v>2.9700000000000001E-2</v>
      </c>
      <c r="R154" s="192">
        <v>0.04</v>
      </c>
    </row>
    <row r="155" spans="1:18">
      <c r="A155" s="234" t="s">
        <v>279</v>
      </c>
      <c r="B155" s="212">
        <v>41759</v>
      </c>
      <c r="C155" s="212">
        <v>44239</v>
      </c>
      <c r="D155" s="213"/>
      <c r="E155" s="192">
        <v>25000000</v>
      </c>
      <c r="F155" s="389">
        <v>63830000</v>
      </c>
      <c r="G155" s="192">
        <v>25000000</v>
      </c>
      <c r="H155" s="192">
        <v>25929935.02</v>
      </c>
      <c r="I155" s="192">
        <v>0</v>
      </c>
      <c r="J155" s="192">
        <v>772435.01</v>
      </c>
      <c r="K155" s="214">
        <v>102.66</v>
      </c>
      <c r="L155" s="214">
        <v>102.97</v>
      </c>
      <c r="M155" s="214">
        <v>103.31</v>
      </c>
      <c r="N155" s="214">
        <v>103.09</v>
      </c>
      <c r="O155" s="215">
        <v>0.03</v>
      </c>
      <c r="P155" s="196">
        <v>2.5899999999999999E-2</v>
      </c>
      <c r="Q155" s="196">
        <v>2.52E-2</v>
      </c>
      <c r="R155" s="192">
        <v>0.04</v>
      </c>
    </row>
    <row r="156" spans="1:18">
      <c r="A156" s="234" t="s">
        <v>280</v>
      </c>
      <c r="B156" s="212">
        <v>41787</v>
      </c>
      <c r="C156" s="212">
        <v>44239</v>
      </c>
      <c r="D156" s="213"/>
      <c r="E156" s="192">
        <v>25000000</v>
      </c>
      <c r="F156" s="389">
        <v>77175000</v>
      </c>
      <c r="G156" s="192">
        <v>25000000</v>
      </c>
      <c r="H156" s="192">
        <v>26384830.02</v>
      </c>
      <c r="I156" s="192">
        <v>0</v>
      </c>
      <c r="J156" s="192">
        <v>1169830.01</v>
      </c>
      <c r="K156" s="214">
        <v>104.04</v>
      </c>
      <c r="L156" s="214">
        <v>104.4</v>
      </c>
      <c r="M156" s="214">
        <v>105.26</v>
      </c>
      <c r="N156" s="214">
        <v>104.68</v>
      </c>
      <c r="O156" s="215">
        <v>0.03</v>
      </c>
      <c r="P156" s="196">
        <v>2.3599999999999999E-2</v>
      </c>
      <c r="Q156" s="196">
        <v>2.2599999999999999E-2</v>
      </c>
      <c r="R156" s="192">
        <v>0.05</v>
      </c>
    </row>
    <row r="157" spans="1:18">
      <c r="A157" s="234" t="s">
        <v>281</v>
      </c>
      <c r="B157" s="212">
        <v>41907</v>
      </c>
      <c r="C157" s="212">
        <v>44239</v>
      </c>
      <c r="D157" s="213"/>
      <c r="E157" s="192">
        <v>35000000</v>
      </c>
      <c r="F157" s="389">
        <v>93790000</v>
      </c>
      <c r="G157" s="192">
        <v>35000000</v>
      </c>
      <c r="H157" s="192">
        <v>36809050</v>
      </c>
      <c r="I157" s="192">
        <v>0</v>
      </c>
      <c r="J157" s="192">
        <v>1683050.02</v>
      </c>
      <c r="K157" s="214">
        <v>104.14</v>
      </c>
      <c r="L157" s="214">
        <v>104.62</v>
      </c>
      <c r="M157" s="214">
        <v>105.04</v>
      </c>
      <c r="N157" s="214">
        <v>104.81</v>
      </c>
      <c r="O157" s="215">
        <v>0.03</v>
      </c>
      <c r="P157" s="196">
        <v>2.3199999999999998E-2</v>
      </c>
      <c r="Q157" s="196">
        <v>2.1999999999999999E-2</v>
      </c>
      <c r="R157" s="192">
        <v>0.04</v>
      </c>
    </row>
    <row r="158" spans="1:18">
      <c r="A158" s="234" t="s">
        <v>291</v>
      </c>
      <c r="B158" s="333">
        <v>41969</v>
      </c>
      <c r="C158" s="212">
        <v>44239</v>
      </c>
      <c r="D158" s="390"/>
      <c r="E158" s="192">
        <v>35000000</v>
      </c>
      <c r="F158" s="391">
        <v>110125000</v>
      </c>
      <c r="G158" s="192">
        <v>35000000</v>
      </c>
      <c r="H158" s="194">
        <v>36785397.509999998</v>
      </c>
      <c r="I158" s="194">
        <v>0</v>
      </c>
      <c r="J158" s="194">
        <v>1480897.51</v>
      </c>
      <c r="K158" s="193">
        <v>103.74</v>
      </c>
      <c r="L158" s="193">
        <v>104.03</v>
      </c>
      <c r="M158" s="193">
        <v>104.44</v>
      </c>
      <c r="N158" s="193">
        <v>104.23</v>
      </c>
      <c r="O158" s="215">
        <v>0.03</v>
      </c>
      <c r="P158" s="197">
        <v>2.3699999999999999E-2</v>
      </c>
      <c r="Q158" s="197">
        <v>2.2800000000000001E-2</v>
      </c>
      <c r="R158" s="194">
        <v>0.02</v>
      </c>
    </row>
    <row r="159" spans="1:18">
      <c r="A159" s="217" t="s">
        <v>336</v>
      </c>
      <c r="B159" s="218"/>
      <c r="C159" s="218"/>
      <c r="D159" s="218"/>
      <c r="E159" s="200">
        <f>+E153</f>
        <v>145000000</v>
      </c>
      <c r="F159" s="200">
        <f>+F153</f>
        <v>411270000</v>
      </c>
      <c r="G159" s="200">
        <f>+G153</f>
        <v>145000000</v>
      </c>
      <c r="H159" s="200">
        <f>SUM(H153:H158)</f>
        <v>151001267.54999998</v>
      </c>
      <c r="I159" s="200">
        <f>SUM(I153:I158)</f>
        <v>0</v>
      </c>
      <c r="J159" s="200">
        <f>SUM(J153:J158)</f>
        <v>5198267.55</v>
      </c>
      <c r="K159" s="264"/>
      <c r="L159" s="265"/>
      <c r="M159" s="265"/>
      <c r="N159" s="201"/>
      <c r="O159" s="218"/>
      <c r="P159" s="202"/>
      <c r="Q159" s="218"/>
      <c r="R159" s="203"/>
    </row>
    <row r="160" spans="1:18">
      <c r="A160" s="392"/>
      <c r="B160" s="393"/>
      <c r="C160" s="393"/>
      <c r="D160" s="393"/>
      <c r="E160" s="394"/>
      <c r="F160" s="394"/>
      <c r="G160" s="394"/>
      <c r="H160" s="394"/>
      <c r="I160" s="394"/>
      <c r="J160" s="394"/>
      <c r="K160" s="395"/>
      <c r="L160" s="395"/>
      <c r="M160" s="395"/>
      <c r="N160" s="395"/>
      <c r="O160" s="393"/>
      <c r="P160" s="393"/>
      <c r="Q160" s="393"/>
      <c r="R160" s="396"/>
    </row>
    <row r="161" spans="1:18">
      <c r="A161" s="397" t="s">
        <v>337</v>
      </c>
      <c r="B161" s="398"/>
      <c r="C161" s="399">
        <v>45929</v>
      </c>
      <c r="D161" s="400">
        <v>5479</v>
      </c>
      <c r="E161" s="401">
        <f>+E162</f>
        <v>45000000</v>
      </c>
      <c r="F161" s="402">
        <f>+F162</f>
        <v>311355000</v>
      </c>
      <c r="G161" s="401">
        <f>+G162</f>
        <v>234105000</v>
      </c>
      <c r="H161" s="403"/>
      <c r="I161" s="404"/>
      <c r="J161" s="405"/>
      <c r="K161" s="302"/>
      <c r="L161" s="403"/>
      <c r="M161" s="302"/>
      <c r="N161" s="403"/>
      <c r="O161" s="406">
        <v>5.7500000000000002E-2</v>
      </c>
      <c r="P161" s="403"/>
      <c r="Q161" s="302"/>
      <c r="R161" s="302"/>
    </row>
    <row r="162" spans="1:18">
      <c r="A162" s="234" t="s">
        <v>278</v>
      </c>
      <c r="B162" s="339">
        <v>40450</v>
      </c>
      <c r="C162" s="212">
        <v>45929</v>
      </c>
      <c r="D162" s="407"/>
      <c r="E162" s="192">
        <v>45000000</v>
      </c>
      <c r="F162" s="408">
        <v>311355000</v>
      </c>
      <c r="G162" s="192">
        <v>234105000</v>
      </c>
      <c r="H162" s="396">
        <v>220614369</v>
      </c>
      <c r="I162" s="192">
        <v>13490631</v>
      </c>
      <c r="J162" s="394">
        <v>0</v>
      </c>
      <c r="K162" s="214">
        <v>93.24</v>
      </c>
      <c r="L162" s="394">
        <v>92.89</v>
      </c>
      <c r="M162" s="214">
        <v>97.57</v>
      </c>
      <c r="N162" s="394">
        <v>94.24</v>
      </c>
      <c r="O162" s="215">
        <v>5.7500000000000002E-2</v>
      </c>
      <c r="P162" s="409">
        <v>6.5600000000000006E-2</v>
      </c>
      <c r="Q162" s="196">
        <v>6.4500000000000002E-2</v>
      </c>
      <c r="R162" s="192">
        <v>0.17</v>
      </c>
    </row>
    <row r="163" spans="1:18">
      <c r="A163" s="217" t="s">
        <v>338</v>
      </c>
      <c r="B163" s="218"/>
      <c r="C163" s="218"/>
      <c r="D163" s="218"/>
      <c r="E163" s="200">
        <f>E161</f>
        <v>45000000</v>
      </c>
      <c r="F163" s="200">
        <f>F161</f>
        <v>311355000</v>
      </c>
      <c r="G163" s="200">
        <f>G161</f>
        <v>234105000</v>
      </c>
      <c r="H163" s="200">
        <f>SUM(H162:H162)</f>
        <v>220614369</v>
      </c>
      <c r="I163" s="200">
        <f>SUM(I162:I162)</f>
        <v>13490631</v>
      </c>
      <c r="J163" s="200">
        <f>SUM(J162:J162)</f>
        <v>0</v>
      </c>
      <c r="K163" s="264"/>
      <c r="L163" s="265"/>
      <c r="M163" s="265"/>
      <c r="N163" s="201"/>
      <c r="O163" s="218"/>
      <c r="P163" s="202"/>
      <c r="Q163" s="218"/>
      <c r="R163" s="203"/>
    </row>
    <row r="164" spans="1:18">
      <c r="A164" s="410"/>
      <c r="B164" s="393"/>
      <c r="C164" s="393"/>
      <c r="D164" s="393"/>
      <c r="E164" s="411"/>
      <c r="F164" s="411"/>
      <c r="G164" s="411"/>
      <c r="H164" s="411"/>
      <c r="I164" s="411"/>
      <c r="J164" s="411"/>
      <c r="K164" s="412"/>
      <c r="L164" s="413"/>
      <c r="M164" s="413"/>
      <c r="N164" s="414"/>
      <c r="O164" s="415"/>
      <c r="P164" s="416"/>
      <c r="Q164" s="415"/>
      <c r="R164" s="417"/>
    </row>
    <row r="165" spans="1:18">
      <c r="A165" s="217" t="s">
        <v>316</v>
      </c>
      <c r="B165" s="218"/>
      <c r="C165" s="218"/>
      <c r="D165" s="219"/>
      <c r="E165" s="200">
        <f>+E163+E159</f>
        <v>190000000</v>
      </c>
      <c r="F165" s="200">
        <f t="shared" ref="F165:J165" si="4">+F163+F159</f>
        <v>722625000</v>
      </c>
      <c r="G165" s="200">
        <f t="shared" si="4"/>
        <v>379105000</v>
      </c>
      <c r="H165" s="200">
        <f t="shared" si="4"/>
        <v>371615636.54999995</v>
      </c>
      <c r="I165" s="200">
        <f t="shared" si="4"/>
        <v>13490631</v>
      </c>
      <c r="J165" s="200">
        <f t="shared" si="4"/>
        <v>5198267.55</v>
      </c>
      <c r="K165" s="202"/>
      <c r="L165" s="202"/>
      <c r="M165" s="202"/>
      <c r="N165" s="202"/>
      <c r="O165" s="202"/>
      <c r="P165" s="202"/>
      <c r="Q165" s="202"/>
      <c r="R165" s="418"/>
    </row>
    <row r="166" spans="1:18">
      <c r="A166" s="419"/>
      <c r="B166" s="415"/>
      <c r="C166" s="415"/>
      <c r="D166" s="415"/>
      <c r="E166" s="420"/>
      <c r="F166" s="420"/>
      <c r="G166" s="421"/>
      <c r="H166" s="421"/>
      <c r="I166" s="421"/>
      <c r="J166" s="422"/>
      <c r="K166" s="412"/>
      <c r="L166" s="412"/>
      <c r="M166" s="412"/>
      <c r="N166" s="412"/>
      <c r="O166" s="415"/>
      <c r="P166" s="415"/>
      <c r="Q166" s="415"/>
      <c r="R166" s="423"/>
    </row>
    <row r="167" spans="1:18">
      <c r="A167" s="217" t="s">
        <v>339</v>
      </c>
      <c r="B167" s="218"/>
      <c r="C167" s="218"/>
      <c r="D167" s="219"/>
      <c r="E167" s="340">
        <f t="shared" ref="E167:J167" si="5">SUM(E165)</f>
        <v>190000000</v>
      </c>
      <c r="F167" s="340">
        <f t="shared" si="5"/>
        <v>722625000</v>
      </c>
      <c r="G167" s="340">
        <f t="shared" si="5"/>
        <v>379105000</v>
      </c>
      <c r="H167" s="340">
        <f t="shared" si="5"/>
        <v>371615636.54999995</v>
      </c>
      <c r="I167" s="340">
        <f t="shared" si="5"/>
        <v>13490631</v>
      </c>
      <c r="J167" s="340">
        <f t="shared" si="5"/>
        <v>5198267.55</v>
      </c>
      <c r="K167" s="344" t="s">
        <v>236</v>
      </c>
      <c r="L167" s="344"/>
      <c r="M167" s="344"/>
      <c r="N167" s="345" t="s">
        <v>236</v>
      </c>
      <c r="O167" s="221"/>
      <c r="P167" s="343"/>
      <c r="Q167" s="346"/>
      <c r="R167" s="343"/>
    </row>
    <row r="168" spans="1:18">
      <c r="A168" s="526" t="s">
        <v>340</v>
      </c>
      <c r="B168" s="527"/>
      <c r="C168" s="527"/>
      <c r="D168" s="527"/>
      <c r="E168" s="527"/>
      <c r="F168" s="527"/>
      <c r="G168" s="527"/>
      <c r="H168" s="527"/>
      <c r="I168" s="527"/>
      <c r="J168" s="527"/>
      <c r="K168" s="527"/>
      <c r="L168" s="527"/>
      <c r="M168" s="527"/>
      <c r="N168" s="527"/>
      <c r="O168" s="527"/>
      <c r="P168" s="527"/>
      <c r="Q168" s="527"/>
      <c r="R168" s="527"/>
    </row>
    <row r="169" spans="1:18">
      <c r="A169" s="528"/>
      <c r="B169" s="528"/>
      <c r="C169" s="528"/>
      <c r="D169" s="528"/>
      <c r="E169" s="528"/>
      <c r="F169" s="528"/>
      <c r="G169" s="528"/>
      <c r="H169" s="528"/>
      <c r="I169" s="528"/>
      <c r="J169" s="528"/>
      <c r="K169" s="528"/>
      <c r="L169" s="528"/>
      <c r="M169" s="528"/>
      <c r="N169" s="528"/>
      <c r="O169" s="528"/>
      <c r="P169" s="528"/>
      <c r="Q169" s="528"/>
      <c r="R169" s="528"/>
    </row>
    <row r="170" spans="1:18">
      <c r="A170" s="528"/>
      <c r="B170" s="528"/>
      <c r="C170" s="528"/>
      <c r="D170" s="528"/>
      <c r="E170" s="528"/>
      <c r="F170" s="528"/>
      <c r="G170" s="528"/>
      <c r="H170" s="528"/>
      <c r="I170" s="528"/>
      <c r="J170" s="528"/>
      <c r="K170" s="528"/>
      <c r="L170" s="528"/>
      <c r="M170" s="528"/>
      <c r="N170" s="528"/>
      <c r="O170" s="528"/>
      <c r="P170" s="528"/>
      <c r="Q170" s="528"/>
      <c r="R170" s="528"/>
    </row>
    <row r="171" spans="1:18">
      <c r="A171" s="528"/>
      <c r="B171" s="528"/>
      <c r="C171" s="528"/>
      <c r="D171" s="528"/>
      <c r="E171" s="528"/>
      <c r="F171" s="528"/>
      <c r="G171" s="528"/>
      <c r="H171" s="528"/>
      <c r="I171" s="528"/>
      <c r="J171" s="528"/>
      <c r="K171" s="528"/>
      <c r="L171" s="528"/>
      <c r="M171" s="528"/>
      <c r="N171" s="528"/>
      <c r="O171" s="528"/>
      <c r="P171" s="528"/>
      <c r="Q171" s="528"/>
      <c r="R171" s="528"/>
    </row>
    <row r="172" spans="1:18">
      <c r="A172" s="528"/>
      <c r="B172" s="528"/>
      <c r="C172" s="528"/>
      <c r="D172" s="528"/>
      <c r="E172" s="528"/>
      <c r="F172" s="528"/>
      <c r="G172" s="528"/>
      <c r="H172" s="528"/>
      <c r="I172" s="528"/>
      <c r="J172" s="528"/>
      <c r="K172" s="528"/>
      <c r="L172" s="528"/>
      <c r="M172" s="528"/>
      <c r="N172" s="528"/>
      <c r="O172" s="528"/>
      <c r="P172" s="528"/>
      <c r="Q172" s="528"/>
      <c r="R172" s="528"/>
    </row>
    <row r="173" spans="1:18" ht="15">
      <c r="A173" s="27"/>
      <c r="B173" s="27"/>
      <c r="C173" s="27"/>
      <c r="D173" s="27"/>
      <c r="E173" s="27"/>
      <c r="F173" s="27"/>
      <c r="G173" s="27"/>
      <c r="H173" s="27"/>
      <c r="I173" s="27"/>
      <c r="J173" s="27"/>
      <c r="K173" s="27"/>
      <c r="L173" s="27"/>
      <c r="M173" s="27"/>
      <c r="N173" s="27"/>
      <c r="O173" s="27"/>
      <c r="P173" s="27"/>
      <c r="Q173" s="27"/>
      <c r="R173" s="27"/>
    </row>
  </sheetData>
  <mergeCells count="17">
    <mergeCell ref="A134:R138"/>
    <mergeCell ref="A140:R140"/>
    <mergeCell ref="A141:R141"/>
    <mergeCell ref="A168:R172"/>
    <mergeCell ref="A106:B106"/>
    <mergeCell ref="A113:R117"/>
    <mergeCell ref="A118:R118"/>
    <mergeCell ref="P120:Q121"/>
    <mergeCell ref="H121:H123"/>
    <mergeCell ref="A126:B126"/>
    <mergeCell ref="P48:Q49"/>
    <mergeCell ref="H49:H51"/>
    <mergeCell ref="A2:R2"/>
    <mergeCell ref="P7:Q8"/>
    <mergeCell ref="H8:H10"/>
    <mergeCell ref="A41:R45"/>
    <mergeCell ref="A46:R46"/>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L29" sqref="L29"/>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80" zoomScaleNormal="80" workbookViewId="0">
      <selection activeCell="S37" sqref="S37"/>
    </sheetView>
  </sheetViews>
  <sheetFormatPr defaultRowHeight="15"/>
  <sheetData/>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topLeftCell="B1" workbookViewId="0">
      <selection activeCell="J32" sqref="J32"/>
    </sheetView>
  </sheetViews>
  <sheetFormatPr defaultRowHeight="15"/>
  <cols>
    <col min="1" max="1" width="4.140625" customWidth="1"/>
    <col min="15" max="15" width="15.5703125" customWidth="1"/>
  </cols>
  <sheetData>
    <row r="2" spans="2:18" ht="15.75">
      <c r="B2" s="534" t="s">
        <v>171</v>
      </c>
      <c r="C2" s="534"/>
      <c r="D2" s="534"/>
      <c r="E2" s="534"/>
      <c r="F2" s="534"/>
      <c r="G2" s="534"/>
      <c r="H2" s="534"/>
      <c r="I2" s="534"/>
      <c r="J2" s="534"/>
      <c r="K2" s="534"/>
      <c r="L2" s="534"/>
      <c r="M2" s="534"/>
      <c r="N2" s="534"/>
      <c r="O2" s="534"/>
      <c r="P2" s="59"/>
      <c r="Q2" s="59"/>
      <c r="R2" s="59"/>
    </row>
    <row r="3" spans="2:18" ht="15.75">
      <c r="B3" s="534" t="s">
        <v>351</v>
      </c>
      <c r="C3" s="534"/>
      <c r="D3" s="534"/>
      <c r="E3" s="534"/>
      <c r="F3" s="534"/>
      <c r="G3" s="534"/>
      <c r="H3" s="534"/>
      <c r="I3" s="534"/>
      <c r="J3" s="534"/>
      <c r="K3" s="534"/>
      <c r="L3" s="534"/>
      <c r="M3" s="534"/>
      <c r="N3" s="534"/>
      <c r="O3" s="534"/>
      <c r="P3" s="59"/>
      <c r="Q3" s="59"/>
      <c r="R3" s="59"/>
    </row>
  </sheetData>
  <mergeCells count="2">
    <mergeCell ref="B3:O3"/>
    <mergeCell ref="B2:O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K29" sqref="K29"/>
    </sheetView>
  </sheetViews>
  <sheetFormatPr defaultRowHeight="15"/>
  <cols>
    <col min="5" max="5" width="12" bestFit="1" customWidth="1"/>
    <col min="14" max="14" width="10.28515625" customWidth="1"/>
  </cols>
  <sheetData>
    <row r="2" spans="1:14">
      <c r="A2" s="534" t="s">
        <v>172</v>
      </c>
      <c r="B2" s="534"/>
      <c r="C2" s="534"/>
      <c r="D2" s="534"/>
      <c r="E2" s="534"/>
      <c r="F2" s="534"/>
      <c r="G2" s="534"/>
      <c r="H2" s="534"/>
      <c r="I2" s="534"/>
      <c r="J2" s="534"/>
      <c r="K2" s="534"/>
      <c r="L2" s="534"/>
      <c r="M2" s="534"/>
      <c r="N2" s="534"/>
    </row>
    <row r="3" spans="1:14">
      <c r="A3" s="534" t="s">
        <v>351</v>
      </c>
      <c r="B3" s="534"/>
      <c r="C3" s="534"/>
      <c r="D3" s="534"/>
      <c r="E3" s="534"/>
      <c r="F3" s="534"/>
      <c r="G3" s="534"/>
      <c r="H3" s="534"/>
      <c r="I3" s="534"/>
      <c r="J3" s="534"/>
      <c r="K3" s="534"/>
      <c r="L3" s="534"/>
      <c r="M3" s="534"/>
      <c r="N3" s="534"/>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showGridLines="0" tabSelected="1" zoomScaleNormal="100" workbookViewId="0">
      <selection activeCell="F28" sqref="F28"/>
    </sheetView>
  </sheetViews>
  <sheetFormatPr defaultRowHeight="15"/>
  <cols>
    <col min="1" max="1" width="40.7109375" customWidth="1"/>
    <col min="2" max="2" width="13.42578125" customWidth="1"/>
    <col min="3" max="3" width="12.140625" customWidth="1"/>
    <col min="5" max="5" width="11" customWidth="1"/>
    <col min="6" max="6" width="40" customWidth="1"/>
    <col min="7" max="7" width="15.140625" customWidth="1"/>
    <col min="8" max="8" width="5.85546875" customWidth="1"/>
  </cols>
  <sheetData>
    <row r="2" spans="1:8" ht="15" customHeight="1">
      <c r="A2" s="535" t="s">
        <v>173</v>
      </c>
      <c r="B2" s="535"/>
      <c r="C2" s="535"/>
      <c r="D2" s="535"/>
      <c r="E2" s="535"/>
      <c r="F2" s="535"/>
      <c r="G2" s="535"/>
      <c r="H2" s="535"/>
    </row>
  </sheetData>
  <mergeCells count="1">
    <mergeCell ref="A2:H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showGridLines="0" topLeftCell="A3" workbookViewId="0">
      <selection activeCell="J24" sqref="J24"/>
    </sheetView>
  </sheetViews>
  <sheetFormatPr defaultRowHeight="15"/>
  <cols>
    <col min="1" max="1" width="13.7109375" bestFit="1" customWidth="1"/>
    <col min="9" max="9" width="22.7109375" customWidth="1"/>
    <col min="10"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28"/>
      <c r="B1" s="29"/>
      <c r="C1" s="29"/>
      <c r="D1" s="29"/>
      <c r="E1" s="29"/>
      <c r="K1" s="30"/>
      <c r="L1" s="30"/>
      <c r="M1" s="30"/>
    </row>
    <row r="2" spans="1:13">
      <c r="K2" s="30"/>
      <c r="L2" s="30"/>
      <c r="M2" s="30"/>
    </row>
    <row r="3" spans="1:13">
      <c r="K3" s="30"/>
      <c r="L3" s="30"/>
      <c r="M3" s="31"/>
    </row>
    <row r="4" spans="1:13">
      <c r="K4" s="30"/>
      <c r="L4" s="30"/>
      <c r="M4" s="30"/>
    </row>
    <row r="5" spans="1:13">
      <c r="K5" s="29"/>
      <c r="L5" s="29"/>
      <c r="M5" s="29"/>
    </row>
    <row r="6" spans="1:13">
      <c r="K6" s="29"/>
      <c r="L6" s="29"/>
      <c r="M6" s="29"/>
    </row>
    <row r="7" spans="1:13">
      <c r="K7" s="29"/>
      <c r="L7" s="29"/>
      <c r="M7" s="31"/>
    </row>
    <row r="8" spans="1:13">
      <c r="J8" s="29"/>
      <c r="K8" s="29"/>
      <c r="L8" s="29"/>
      <c r="M8" s="29"/>
    </row>
    <row r="9" spans="1:13">
      <c r="J9" s="29"/>
      <c r="K9" s="29"/>
      <c r="L9" s="29"/>
      <c r="M9" s="29"/>
    </row>
    <row r="10" spans="1:13">
      <c r="J10" s="29"/>
      <c r="K10" s="29"/>
      <c r="L10" s="32"/>
      <c r="M10" s="29"/>
    </row>
    <row r="22" spans="10:15">
      <c r="J22" s="29"/>
      <c r="K22" s="29"/>
      <c r="L22" s="29"/>
      <c r="M22" s="29"/>
    </row>
    <row r="23" spans="10:15">
      <c r="J23" s="29"/>
      <c r="K23" s="29"/>
      <c r="L23" s="29"/>
      <c r="M23" s="29"/>
    </row>
    <row r="24" spans="10:15">
      <c r="J24" s="29"/>
      <c r="K24" s="29"/>
      <c r="L24" s="32"/>
      <c r="M24" s="29"/>
    </row>
    <row r="25" spans="10:15">
      <c r="J25" s="29"/>
      <c r="K25" s="29"/>
      <c r="L25" s="32"/>
      <c r="M25" s="29"/>
    </row>
    <row r="26" spans="10:15">
      <c r="J26" s="33"/>
      <c r="K26" s="29"/>
      <c r="L26" s="29"/>
      <c r="M26" s="29"/>
    </row>
    <row r="27" spans="10:15">
      <c r="J27" s="29"/>
      <c r="K27" s="29"/>
      <c r="L27" s="29"/>
      <c r="M27" s="33"/>
    </row>
    <row r="28" spans="10:15">
      <c r="J28" s="29"/>
      <c r="K28" s="29"/>
      <c r="L28" s="29"/>
      <c r="M28" s="29"/>
    </row>
    <row r="29" spans="10:15">
      <c r="J29" s="29"/>
      <c r="K29" s="29"/>
      <c r="L29" s="29"/>
      <c r="M29" s="29"/>
    </row>
    <row r="30" spans="10:15">
      <c r="J30" s="29"/>
      <c r="K30" s="29"/>
      <c r="L30" s="29"/>
      <c r="M30" s="29"/>
      <c r="N30" s="29"/>
      <c r="O30" s="29"/>
    </row>
    <row r="31" spans="10:15">
      <c r="J31" s="29"/>
      <c r="K31" s="29"/>
      <c r="L31" s="29"/>
      <c r="M31" s="29"/>
      <c r="N31" s="29"/>
      <c r="O31" s="29"/>
    </row>
    <row r="32" spans="10:15">
      <c r="J32" s="29"/>
      <c r="K32" s="29"/>
      <c r="L32" s="29"/>
      <c r="M32" s="29"/>
      <c r="N32" s="29"/>
      <c r="O32" s="29"/>
    </row>
    <row r="33" spans="10:15">
      <c r="J33" s="29"/>
      <c r="K33" s="29"/>
      <c r="L33" s="29"/>
      <c r="M33" s="29"/>
      <c r="N33" s="29"/>
      <c r="O33" s="29"/>
    </row>
    <row r="34" spans="10:15">
      <c r="J34" s="29"/>
      <c r="K34" s="29"/>
      <c r="L34" s="29"/>
      <c r="M34" s="29"/>
      <c r="N34" s="29"/>
      <c r="O34" s="29"/>
    </row>
    <row r="35" spans="10:15">
      <c r="J35" s="29"/>
      <c r="K35" s="29"/>
      <c r="L35" s="29"/>
      <c r="M35" s="29"/>
      <c r="N35" s="29"/>
      <c r="O35" s="29"/>
    </row>
    <row r="36" spans="10:15">
      <c r="J36" s="29"/>
      <c r="K36" s="29"/>
      <c r="L36" s="29"/>
      <c r="M36" s="29"/>
      <c r="N36" s="29"/>
      <c r="O36" s="29"/>
    </row>
    <row r="37" spans="10:15">
      <c r="J37" s="29"/>
      <c r="K37" s="29"/>
      <c r="L37" s="29"/>
      <c r="M37" s="29"/>
      <c r="N37" s="29"/>
      <c r="O37" s="29"/>
    </row>
    <row r="38" spans="10:15">
      <c r="J38" s="29"/>
      <c r="K38" s="29"/>
      <c r="L38" s="29"/>
      <c r="M38" s="29"/>
      <c r="N38" s="29"/>
      <c r="O38" s="29"/>
    </row>
    <row r="39" spans="10:15">
      <c r="J39" s="29"/>
      <c r="K39" s="29"/>
      <c r="L39" s="29"/>
      <c r="M39" s="29"/>
      <c r="N39" s="29"/>
      <c r="O39" s="29"/>
    </row>
    <row r="40" spans="10:15">
      <c r="J40" s="29"/>
      <c r="K40" s="29"/>
      <c r="L40" s="29"/>
      <c r="M40" s="29"/>
      <c r="N40" s="29"/>
      <c r="O40" s="29"/>
    </row>
    <row r="41" spans="10:15">
      <c r="J41" s="29"/>
      <c r="K41" s="29"/>
      <c r="L41" s="29"/>
      <c r="M41" s="29"/>
      <c r="N41" s="29"/>
      <c r="O41" s="29"/>
    </row>
    <row r="42" spans="10:15">
      <c r="J42" s="29"/>
      <c r="K42" s="29"/>
      <c r="L42" s="29"/>
      <c r="M42" s="29"/>
      <c r="N42" s="29"/>
      <c r="O42" s="29"/>
    </row>
    <row r="43" spans="10:15">
      <c r="J43" s="29"/>
      <c r="K43" s="29"/>
      <c r="L43" s="29"/>
      <c r="M43" s="29"/>
      <c r="N43" s="29"/>
      <c r="O43" s="29"/>
    </row>
    <row r="44" spans="10:15">
      <c r="N44" s="29"/>
      <c r="O44" s="29"/>
    </row>
    <row r="45" spans="10:15">
      <c r="N45" s="29"/>
      <c r="O45" s="29"/>
    </row>
    <row r="46" spans="10:15">
      <c r="N46" s="29"/>
      <c r="O46" s="29"/>
    </row>
    <row r="47" spans="10:15">
      <c r="N47" s="29"/>
      <c r="O47" s="29"/>
    </row>
    <row r="48" spans="10:15">
      <c r="N48" s="29"/>
      <c r="O48" s="29"/>
    </row>
    <row r="49" spans="14:15">
      <c r="N49" s="29"/>
      <c r="O49" s="29"/>
    </row>
    <row r="50" spans="14:15">
      <c r="N50" s="29"/>
      <c r="O50" s="29"/>
    </row>
    <row r="51" spans="14:15">
      <c r="N51" s="29"/>
      <c r="O51" s="29"/>
    </row>
    <row r="52" spans="14:15">
      <c r="N52" s="29"/>
      <c r="O52" s="29"/>
    </row>
    <row r="53" spans="14:15">
      <c r="N53" s="29"/>
      <c r="O53" s="29"/>
    </row>
    <row r="54" spans="14:15">
      <c r="N54" s="29"/>
      <c r="O54" s="29"/>
    </row>
    <row r="55" spans="14:15">
      <c r="N55" s="29"/>
      <c r="O55" s="29"/>
    </row>
    <row r="56" spans="14:15">
      <c r="N56" s="29"/>
      <c r="O56" s="29"/>
    </row>
    <row r="57" spans="14:15">
      <c r="N57" s="29"/>
      <c r="O57" s="29"/>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workbookViewId="0">
      <selection activeCell="I34" sqref="I34"/>
    </sheetView>
  </sheetViews>
  <sheetFormatPr defaultRowHeight="15"/>
  <cols>
    <col min="14" max="14" width="10.7109375" customWidth="1"/>
  </cols>
  <sheetData>
    <row r="27" spans="1:10">
      <c r="A27" s="34"/>
      <c r="B27" s="34"/>
      <c r="C27" s="34"/>
      <c r="D27" s="34"/>
      <c r="E27" s="34"/>
      <c r="F27" s="34"/>
      <c r="G27" s="34"/>
      <c r="H27" s="34"/>
      <c r="I27" s="34"/>
      <c r="J27" s="34"/>
    </row>
    <row r="28" spans="1:10">
      <c r="A28" s="34"/>
      <c r="B28" s="34"/>
      <c r="C28" s="34"/>
      <c r="D28" s="34"/>
      <c r="E28" s="34"/>
      <c r="F28" s="34"/>
      <c r="G28" s="34"/>
      <c r="H28" s="34"/>
      <c r="I28" s="34"/>
      <c r="J28" s="34"/>
    </row>
    <row r="29" spans="1:10">
      <c r="A29" s="34"/>
      <c r="B29" s="34"/>
      <c r="C29" s="34"/>
      <c r="D29" s="34"/>
      <c r="E29" s="34"/>
      <c r="F29" s="34"/>
      <c r="G29" s="34"/>
      <c r="H29" s="34"/>
      <c r="I29" s="34"/>
      <c r="J29" s="34"/>
    </row>
    <row r="30" spans="1:10">
      <c r="A30" s="34"/>
      <c r="B30" s="34"/>
      <c r="C30" s="34"/>
      <c r="D30" s="34"/>
      <c r="E30" s="34"/>
      <c r="F30" s="34"/>
      <c r="G30" s="34"/>
      <c r="H30" s="34"/>
      <c r="I30" s="34"/>
      <c r="J30" s="34"/>
    </row>
    <row r="33" spans="2:2">
      <c r="B33" s="35"/>
    </row>
    <row r="34" spans="2:2">
      <c r="B34" s="35"/>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F30" sqref="F30"/>
    </sheetView>
  </sheetViews>
  <sheetFormatPr defaultRowHeight="15"/>
  <cols>
    <col min="1" max="1" width="11.140625" customWidth="1"/>
    <col min="11" max="11" width="7.28515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A7" workbookViewId="0">
      <selection activeCell="S25" sqref="S25"/>
    </sheetView>
  </sheetViews>
  <sheetFormatPr defaultRowHeight="15"/>
  <cols>
    <col min="18" max="18" width="14" customWidth="1"/>
  </cols>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N29" sqref="N29"/>
    </sheetView>
  </sheetViews>
  <sheetFormatPr defaultRowHeight="15"/>
  <cols>
    <col min="1" max="1" width="10.28515625" customWidth="1"/>
    <col min="2" max="2" width="9.140625" customWidth="1"/>
    <col min="12" max="12" width="11.7109375" customWidth="1"/>
  </cols>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7"/>
  <sheetViews>
    <sheetView showGridLines="0" workbookViewId="0">
      <selection activeCell="I21" sqref="I21"/>
    </sheetView>
  </sheetViews>
  <sheetFormatPr defaultRowHeight="14.25"/>
  <cols>
    <col min="1" max="1" width="15.28515625" style="424" customWidth="1"/>
    <col min="2" max="2" width="37.5703125" style="424" customWidth="1"/>
    <col min="3" max="3" width="15.85546875" style="424" customWidth="1"/>
    <col min="4" max="4" width="22.7109375" style="424" customWidth="1"/>
    <col min="5" max="5" width="19.5703125" style="424" customWidth="1"/>
    <col min="6" max="256" width="9.140625" style="424"/>
    <col min="257" max="257" width="15.28515625" style="424" customWidth="1"/>
    <col min="258" max="258" width="37.5703125" style="424" customWidth="1"/>
    <col min="259" max="259" width="15.85546875" style="424" customWidth="1"/>
    <col min="260" max="260" width="22.7109375" style="424" customWidth="1"/>
    <col min="261" max="261" width="19.5703125" style="424" customWidth="1"/>
    <col min="262" max="512" width="9.140625" style="424"/>
    <col min="513" max="513" width="15.28515625" style="424" customWidth="1"/>
    <col min="514" max="514" width="37.5703125" style="424" customWidth="1"/>
    <col min="515" max="515" width="15.85546875" style="424" customWidth="1"/>
    <col min="516" max="516" width="22.7109375" style="424" customWidth="1"/>
    <col min="517" max="517" width="19.5703125" style="424" customWidth="1"/>
    <col min="518" max="768" width="9.140625" style="424"/>
    <col min="769" max="769" width="15.28515625" style="424" customWidth="1"/>
    <col min="770" max="770" width="37.5703125" style="424" customWidth="1"/>
    <col min="771" max="771" width="15.85546875" style="424" customWidth="1"/>
    <col min="772" max="772" width="22.7109375" style="424" customWidth="1"/>
    <col min="773" max="773" width="19.5703125" style="424" customWidth="1"/>
    <col min="774" max="1024" width="9.140625" style="424"/>
    <col min="1025" max="1025" width="15.28515625" style="424" customWidth="1"/>
    <col min="1026" max="1026" width="37.5703125" style="424" customWidth="1"/>
    <col min="1027" max="1027" width="15.85546875" style="424" customWidth="1"/>
    <col min="1028" max="1028" width="22.7109375" style="424" customWidth="1"/>
    <col min="1029" max="1029" width="19.5703125" style="424" customWidth="1"/>
    <col min="1030" max="1280" width="9.140625" style="424"/>
    <col min="1281" max="1281" width="15.28515625" style="424" customWidth="1"/>
    <col min="1282" max="1282" width="37.5703125" style="424" customWidth="1"/>
    <col min="1283" max="1283" width="15.85546875" style="424" customWidth="1"/>
    <col min="1284" max="1284" width="22.7109375" style="424" customWidth="1"/>
    <col min="1285" max="1285" width="19.5703125" style="424" customWidth="1"/>
    <col min="1286" max="1536" width="9.140625" style="424"/>
    <col min="1537" max="1537" width="15.28515625" style="424" customWidth="1"/>
    <col min="1538" max="1538" width="37.5703125" style="424" customWidth="1"/>
    <col min="1539" max="1539" width="15.85546875" style="424" customWidth="1"/>
    <col min="1540" max="1540" width="22.7109375" style="424" customWidth="1"/>
    <col min="1541" max="1541" width="19.5703125" style="424" customWidth="1"/>
    <col min="1542" max="1792" width="9.140625" style="424"/>
    <col min="1793" max="1793" width="15.28515625" style="424" customWidth="1"/>
    <col min="1794" max="1794" width="37.5703125" style="424" customWidth="1"/>
    <col min="1795" max="1795" width="15.85546875" style="424" customWidth="1"/>
    <col min="1796" max="1796" width="22.7109375" style="424" customWidth="1"/>
    <col min="1797" max="1797" width="19.5703125" style="424" customWidth="1"/>
    <col min="1798" max="2048" width="9.140625" style="424"/>
    <col min="2049" max="2049" width="15.28515625" style="424" customWidth="1"/>
    <col min="2050" max="2050" width="37.5703125" style="424" customWidth="1"/>
    <col min="2051" max="2051" width="15.85546875" style="424" customWidth="1"/>
    <col min="2052" max="2052" width="22.7109375" style="424" customWidth="1"/>
    <col min="2053" max="2053" width="19.5703125" style="424" customWidth="1"/>
    <col min="2054" max="2304" width="9.140625" style="424"/>
    <col min="2305" max="2305" width="15.28515625" style="424" customWidth="1"/>
    <col min="2306" max="2306" width="37.5703125" style="424" customWidth="1"/>
    <col min="2307" max="2307" width="15.85546875" style="424" customWidth="1"/>
    <col min="2308" max="2308" width="22.7109375" style="424" customWidth="1"/>
    <col min="2309" max="2309" width="19.5703125" style="424" customWidth="1"/>
    <col min="2310" max="2560" width="9.140625" style="424"/>
    <col min="2561" max="2561" width="15.28515625" style="424" customWidth="1"/>
    <col min="2562" max="2562" width="37.5703125" style="424" customWidth="1"/>
    <col min="2563" max="2563" width="15.85546875" style="424" customWidth="1"/>
    <col min="2564" max="2564" width="22.7109375" style="424" customWidth="1"/>
    <col min="2565" max="2565" width="19.5703125" style="424" customWidth="1"/>
    <col min="2566" max="2816" width="9.140625" style="424"/>
    <col min="2817" max="2817" width="15.28515625" style="424" customWidth="1"/>
    <col min="2818" max="2818" width="37.5703125" style="424" customWidth="1"/>
    <col min="2819" max="2819" width="15.85546875" style="424" customWidth="1"/>
    <col min="2820" max="2820" width="22.7109375" style="424" customWidth="1"/>
    <col min="2821" max="2821" width="19.5703125" style="424" customWidth="1"/>
    <col min="2822" max="3072" width="9.140625" style="424"/>
    <col min="3073" max="3073" width="15.28515625" style="424" customWidth="1"/>
    <col min="3074" max="3074" width="37.5703125" style="424" customWidth="1"/>
    <col min="3075" max="3075" width="15.85546875" style="424" customWidth="1"/>
    <col min="3076" max="3076" width="22.7109375" style="424" customWidth="1"/>
    <col min="3077" max="3077" width="19.5703125" style="424" customWidth="1"/>
    <col min="3078" max="3328" width="9.140625" style="424"/>
    <col min="3329" max="3329" width="15.28515625" style="424" customWidth="1"/>
    <col min="3330" max="3330" width="37.5703125" style="424" customWidth="1"/>
    <col min="3331" max="3331" width="15.85546875" style="424" customWidth="1"/>
    <col min="3332" max="3332" width="22.7109375" style="424" customWidth="1"/>
    <col min="3333" max="3333" width="19.5703125" style="424" customWidth="1"/>
    <col min="3334" max="3584" width="9.140625" style="424"/>
    <col min="3585" max="3585" width="15.28515625" style="424" customWidth="1"/>
    <col min="3586" max="3586" width="37.5703125" style="424" customWidth="1"/>
    <col min="3587" max="3587" width="15.85546875" style="424" customWidth="1"/>
    <col min="3588" max="3588" width="22.7109375" style="424" customWidth="1"/>
    <col min="3589" max="3589" width="19.5703125" style="424" customWidth="1"/>
    <col min="3590" max="3840" width="9.140625" style="424"/>
    <col min="3841" max="3841" width="15.28515625" style="424" customWidth="1"/>
    <col min="3842" max="3842" width="37.5703125" style="424" customWidth="1"/>
    <col min="3843" max="3843" width="15.85546875" style="424" customWidth="1"/>
    <col min="3844" max="3844" width="22.7109375" style="424" customWidth="1"/>
    <col min="3845" max="3845" width="19.5703125" style="424" customWidth="1"/>
    <col min="3846" max="4096" width="9.140625" style="424"/>
    <col min="4097" max="4097" width="15.28515625" style="424" customWidth="1"/>
    <col min="4098" max="4098" width="37.5703125" style="424" customWidth="1"/>
    <col min="4099" max="4099" width="15.85546875" style="424" customWidth="1"/>
    <col min="4100" max="4100" width="22.7109375" style="424" customWidth="1"/>
    <col min="4101" max="4101" width="19.5703125" style="424" customWidth="1"/>
    <col min="4102" max="4352" width="9.140625" style="424"/>
    <col min="4353" max="4353" width="15.28515625" style="424" customWidth="1"/>
    <col min="4354" max="4354" width="37.5703125" style="424" customWidth="1"/>
    <col min="4355" max="4355" width="15.85546875" style="424" customWidth="1"/>
    <col min="4356" max="4356" width="22.7109375" style="424" customWidth="1"/>
    <col min="4357" max="4357" width="19.5703125" style="424" customWidth="1"/>
    <col min="4358" max="4608" width="9.140625" style="424"/>
    <col min="4609" max="4609" width="15.28515625" style="424" customWidth="1"/>
    <col min="4610" max="4610" width="37.5703125" style="424" customWidth="1"/>
    <col min="4611" max="4611" width="15.85546875" style="424" customWidth="1"/>
    <col min="4612" max="4612" width="22.7109375" style="424" customWidth="1"/>
    <col min="4613" max="4613" width="19.5703125" style="424" customWidth="1"/>
    <col min="4614" max="4864" width="9.140625" style="424"/>
    <col min="4865" max="4865" width="15.28515625" style="424" customWidth="1"/>
    <col min="4866" max="4866" width="37.5703125" style="424" customWidth="1"/>
    <col min="4867" max="4867" width="15.85546875" style="424" customWidth="1"/>
    <col min="4868" max="4868" width="22.7109375" style="424" customWidth="1"/>
    <col min="4869" max="4869" width="19.5703125" style="424" customWidth="1"/>
    <col min="4870" max="5120" width="9.140625" style="424"/>
    <col min="5121" max="5121" width="15.28515625" style="424" customWidth="1"/>
    <col min="5122" max="5122" width="37.5703125" style="424" customWidth="1"/>
    <col min="5123" max="5123" width="15.85546875" style="424" customWidth="1"/>
    <col min="5124" max="5124" width="22.7109375" style="424" customWidth="1"/>
    <col min="5125" max="5125" width="19.5703125" style="424" customWidth="1"/>
    <col min="5126" max="5376" width="9.140625" style="424"/>
    <col min="5377" max="5377" width="15.28515625" style="424" customWidth="1"/>
    <col min="5378" max="5378" width="37.5703125" style="424" customWidth="1"/>
    <col min="5379" max="5379" width="15.85546875" style="424" customWidth="1"/>
    <col min="5380" max="5380" width="22.7109375" style="424" customWidth="1"/>
    <col min="5381" max="5381" width="19.5703125" style="424" customWidth="1"/>
    <col min="5382" max="5632" width="9.140625" style="424"/>
    <col min="5633" max="5633" width="15.28515625" style="424" customWidth="1"/>
    <col min="5634" max="5634" width="37.5703125" style="424" customWidth="1"/>
    <col min="5635" max="5635" width="15.85546875" style="424" customWidth="1"/>
    <col min="5636" max="5636" width="22.7109375" style="424" customWidth="1"/>
    <col min="5637" max="5637" width="19.5703125" style="424" customWidth="1"/>
    <col min="5638" max="5888" width="9.140625" style="424"/>
    <col min="5889" max="5889" width="15.28515625" style="424" customWidth="1"/>
    <col min="5890" max="5890" width="37.5703125" style="424" customWidth="1"/>
    <col min="5891" max="5891" width="15.85546875" style="424" customWidth="1"/>
    <col min="5892" max="5892" width="22.7109375" style="424" customWidth="1"/>
    <col min="5893" max="5893" width="19.5703125" style="424" customWidth="1"/>
    <col min="5894" max="6144" width="9.140625" style="424"/>
    <col min="6145" max="6145" width="15.28515625" style="424" customWidth="1"/>
    <col min="6146" max="6146" width="37.5703125" style="424" customWidth="1"/>
    <col min="6147" max="6147" width="15.85546875" style="424" customWidth="1"/>
    <col min="6148" max="6148" width="22.7109375" style="424" customWidth="1"/>
    <col min="6149" max="6149" width="19.5703125" style="424" customWidth="1"/>
    <col min="6150" max="6400" width="9.140625" style="424"/>
    <col min="6401" max="6401" width="15.28515625" style="424" customWidth="1"/>
    <col min="6402" max="6402" width="37.5703125" style="424" customWidth="1"/>
    <col min="6403" max="6403" width="15.85546875" style="424" customWidth="1"/>
    <col min="6404" max="6404" width="22.7109375" style="424" customWidth="1"/>
    <col min="6405" max="6405" width="19.5703125" style="424" customWidth="1"/>
    <col min="6406" max="6656" width="9.140625" style="424"/>
    <col min="6657" max="6657" width="15.28515625" style="424" customWidth="1"/>
    <col min="6658" max="6658" width="37.5703125" style="424" customWidth="1"/>
    <col min="6659" max="6659" width="15.85546875" style="424" customWidth="1"/>
    <col min="6660" max="6660" width="22.7109375" style="424" customWidth="1"/>
    <col min="6661" max="6661" width="19.5703125" style="424" customWidth="1"/>
    <col min="6662" max="6912" width="9.140625" style="424"/>
    <col min="6913" max="6913" width="15.28515625" style="424" customWidth="1"/>
    <col min="6914" max="6914" width="37.5703125" style="424" customWidth="1"/>
    <col min="6915" max="6915" width="15.85546875" style="424" customWidth="1"/>
    <col min="6916" max="6916" width="22.7109375" style="424" customWidth="1"/>
    <col min="6917" max="6917" width="19.5703125" style="424" customWidth="1"/>
    <col min="6918" max="7168" width="9.140625" style="424"/>
    <col min="7169" max="7169" width="15.28515625" style="424" customWidth="1"/>
    <col min="7170" max="7170" width="37.5703125" style="424" customWidth="1"/>
    <col min="7171" max="7171" width="15.85546875" style="424" customWidth="1"/>
    <col min="7172" max="7172" width="22.7109375" style="424" customWidth="1"/>
    <col min="7173" max="7173" width="19.5703125" style="424" customWidth="1"/>
    <col min="7174" max="7424" width="9.140625" style="424"/>
    <col min="7425" max="7425" width="15.28515625" style="424" customWidth="1"/>
    <col min="7426" max="7426" width="37.5703125" style="424" customWidth="1"/>
    <col min="7427" max="7427" width="15.85546875" style="424" customWidth="1"/>
    <col min="7428" max="7428" width="22.7109375" style="424" customWidth="1"/>
    <col min="7429" max="7429" width="19.5703125" style="424" customWidth="1"/>
    <col min="7430" max="7680" width="9.140625" style="424"/>
    <col min="7681" max="7681" width="15.28515625" style="424" customWidth="1"/>
    <col min="7682" max="7682" width="37.5703125" style="424" customWidth="1"/>
    <col min="7683" max="7683" width="15.85546875" style="424" customWidth="1"/>
    <col min="7684" max="7684" width="22.7109375" style="424" customWidth="1"/>
    <col min="7685" max="7685" width="19.5703125" style="424" customWidth="1"/>
    <col min="7686" max="7936" width="9.140625" style="424"/>
    <col min="7937" max="7937" width="15.28515625" style="424" customWidth="1"/>
    <col min="7938" max="7938" width="37.5703125" style="424" customWidth="1"/>
    <col min="7939" max="7939" width="15.85546875" style="424" customWidth="1"/>
    <col min="7940" max="7940" width="22.7109375" style="424" customWidth="1"/>
    <col min="7941" max="7941" width="19.5703125" style="424" customWidth="1"/>
    <col min="7942" max="8192" width="9.140625" style="424"/>
    <col min="8193" max="8193" width="15.28515625" style="424" customWidth="1"/>
    <col min="8194" max="8194" width="37.5703125" style="424" customWidth="1"/>
    <col min="8195" max="8195" width="15.85546875" style="424" customWidth="1"/>
    <col min="8196" max="8196" width="22.7109375" style="424" customWidth="1"/>
    <col min="8197" max="8197" width="19.5703125" style="424" customWidth="1"/>
    <col min="8198" max="8448" width="9.140625" style="424"/>
    <col min="8449" max="8449" width="15.28515625" style="424" customWidth="1"/>
    <col min="8450" max="8450" width="37.5703125" style="424" customWidth="1"/>
    <col min="8451" max="8451" width="15.85546875" style="424" customWidth="1"/>
    <col min="8452" max="8452" width="22.7109375" style="424" customWidth="1"/>
    <col min="8453" max="8453" width="19.5703125" style="424" customWidth="1"/>
    <col min="8454" max="8704" width="9.140625" style="424"/>
    <col min="8705" max="8705" width="15.28515625" style="424" customWidth="1"/>
    <col min="8706" max="8706" width="37.5703125" style="424" customWidth="1"/>
    <col min="8707" max="8707" width="15.85546875" style="424" customWidth="1"/>
    <col min="8708" max="8708" width="22.7109375" style="424" customWidth="1"/>
    <col min="8709" max="8709" width="19.5703125" style="424" customWidth="1"/>
    <col min="8710" max="8960" width="9.140625" style="424"/>
    <col min="8961" max="8961" width="15.28515625" style="424" customWidth="1"/>
    <col min="8962" max="8962" width="37.5703125" style="424" customWidth="1"/>
    <col min="8963" max="8963" width="15.85546875" style="424" customWidth="1"/>
    <col min="8964" max="8964" width="22.7109375" style="424" customWidth="1"/>
    <col min="8965" max="8965" width="19.5703125" style="424" customWidth="1"/>
    <col min="8966" max="9216" width="9.140625" style="424"/>
    <col min="9217" max="9217" width="15.28515625" style="424" customWidth="1"/>
    <col min="9218" max="9218" width="37.5703125" style="424" customWidth="1"/>
    <col min="9219" max="9219" width="15.85546875" style="424" customWidth="1"/>
    <col min="9220" max="9220" width="22.7109375" style="424" customWidth="1"/>
    <col min="9221" max="9221" width="19.5703125" style="424" customWidth="1"/>
    <col min="9222" max="9472" width="9.140625" style="424"/>
    <col min="9473" max="9473" width="15.28515625" style="424" customWidth="1"/>
    <col min="9474" max="9474" width="37.5703125" style="424" customWidth="1"/>
    <col min="9475" max="9475" width="15.85546875" style="424" customWidth="1"/>
    <col min="9476" max="9476" width="22.7109375" style="424" customWidth="1"/>
    <col min="9477" max="9477" width="19.5703125" style="424" customWidth="1"/>
    <col min="9478" max="9728" width="9.140625" style="424"/>
    <col min="9729" max="9729" width="15.28515625" style="424" customWidth="1"/>
    <col min="9730" max="9730" width="37.5703125" style="424" customWidth="1"/>
    <col min="9731" max="9731" width="15.85546875" style="424" customWidth="1"/>
    <col min="9732" max="9732" width="22.7109375" style="424" customWidth="1"/>
    <col min="9733" max="9733" width="19.5703125" style="424" customWidth="1"/>
    <col min="9734" max="9984" width="9.140625" style="424"/>
    <col min="9985" max="9985" width="15.28515625" style="424" customWidth="1"/>
    <col min="9986" max="9986" width="37.5703125" style="424" customWidth="1"/>
    <col min="9987" max="9987" width="15.85546875" style="424" customWidth="1"/>
    <col min="9988" max="9988" width="22.7109375" style="424" customWidth="1"/>
    <col min="9989" max="9989" width="19.5703125" style="424" customWidth="1"/>
    <col min="9990" max="10240" width="9.140625" style="424"/>
    <col min="10241" max="10241" width="15.28515625" style="424" customWidth="1"/>
    <col min="10242" max="10242" width="37.5703125" style="424" customWidth="1"/>
    <col min="10243" max="10243" width="15.85546875" style="424" customWidth="1"/>
    <col min="10244" max="10244" width="22.7109375" style="424" customWidth="1"/>
    <col min="10245" max="10245" width="19.5703125" style="424" customWidth="1"/>
    <col min="10246" max="10496" width="9.140625" style="424"/>
    <col min="10497" max="10497" width="15.28515625" style="424" customWidth="1"/>
    <col min="10498" max="10498" width="37.5703125" style="424" customWidth="1"/>
    <col min="10499" max="10499" width="15.85546875" style="424" customWidth="1"/>
    <col min="10500" max="10500" width="22.7109375" style="424" customWidth="1"/>
    <col min="10501" max="10501" width="19.5703125" style="424" customWidth="1"/>
    <col min="10502" max="10752" width="9.140625" style="424"/>
    <col min="10753" max="10753" width="15.28515625" style="424" customWidth="1"/>
    <col min="10754" max="10754" width="37.5703125" style="424" customWidth="1"/>
    <col min="10755" max="10755" width="15.85546875" style="424" customWidth="1"/>
    <col min="10756" max="10756" width="22.7109375" style="424" customWidth="1"/>
    <col min="10757" max="10757" width="19.5703125" style="424" customWidth="1"/>
    <col min="10758" max="11008" width="9.140625" style="424"/>
    <col min="11009" max="11009" width="15.28515625" style="424" customWidth="1"/>
    <col min="11010" max="11010" width="37.5703125" style="424" customWidth="1"/>
    <col min="11011" max="11011" width="15.85546875" style="424" customWidth="1"/>
    <col min="11012" max="11012" width="22.7109375" style="424" customWidth="1"/>
    <col min="11013" max="11013" width="19.5703125" style="424" customWidth="1"/>
    <col min="11014" max="11264" width="9.140625" style="424"/>
    <col min="11265" max="11265" width="15.28515625" style="424" customWidth="1"/>
    <col min="11266" max="11266" width="37.5703125" style="424" customWidth="1"/>
    <col min="11267" max="11267" width="15.85546875" style="424" customWidth="1"/>
    <col min="11268" max="11268" width="22.7109375" style="424" customWidth="1"/>
    <col min="11269" max="11269" width="19.5703125" style="424" customWidth="1"/>
    <col min="11270" max="11520" width="9.140625" style="424"/>
    <col min="11521" max="11521" width="15.28515625" style="424" customWidth="1"/>
    <col min="11522" max="11522" width="37.5703125" style="424" customWidth="1"/>
    <col min="11523" max="11523" width="15.85546875" style="424" customWidth="1"/>
    <col min="11524" max="11524" width="22.7109375" style="424" customWidth="1"/>
    <col min="11525" max="11525" width="19.5703125" style="424" customWidth="1"/>
    <col min="11526" max="11776" width="9.140625" style="424"/>
    <col min="11777" max="11777" width="15.28515625" style="424" customWidth="1"/>
    <col min="11778" max="11778" width="37.5703125" style="424" customWidth="1"/>
    <col min="11779" max="11779" width="15.85546875" style="424" customWidth="1"/>
    <col min="11780" max="11780" width="22.7109375" style="424" customWidth="1"/>
    <col min="11781" max="11781" width="19.5703125" style="424" customWidth="1"/>
    <col min="11782" max="12032" width="9.140625" style="424"/>
    <col min="12033" max="12033" width="15.28515625" style="424" customWidth="1"/>
    <col min="12034" max="12034" width="37.5703125" style="424" customWidth="1"/>
    <col min="12035" max="12035" width="15.85546875" style="424" customWidth="1"/>
    <col min="12036" max="12036" width="22.7109375" style="424" customWidth="1"/>
    <col min="12037" max="12037" width="19.5703125" style="424" customWidth="1"/>
    <col min="12038" max="12288" width="9.140625" style="424"/>
    <col min="12289" max="12289" width="15.28515625" style="424" customWidth="1"/>
    <col min="12290" max="12290" width="37.5703125" style="424" customWidth="1"/>
    <col min="12291" max="12291" width="15.85546875" style="424" customWidth="1"/>
    <col min="12292" max="12292" width="22.7109375" style="424" customWidth="1"/>
    <col min="12293" max="12293" width="19.5703125" style="424" customWidth="1"/>
    <col min="12294" max="12544" width="9.140625" style="424"/>
    <col min="12545" max="12545" width="15.28515625" style="424" customWidth="1"/>
    <col min="12546" max="12546" width="37.5703125" style="424" customWidth="1"/>
    <col min="12547" max="12547" width="15.85546875" style="424" customWidth="1"/>
    <col min="12548" max="12548" width="22.7109375" style="424" customWidth="1"/>
    <col min="12549" max="12549" width="19.5703125" style="424" customWidth="1"/>
    <col min="12550" max="12800" width="9.140625" style="424"/>
    <col min="12801" max="12801" width="15.28515625" style="424" customWidth="1"/>
    <col min="12802" max="12802" width="37.5703125" style="424" customWidth="1"/>
    <col min="12803" max="12803" width="15.85546875" style="424" customWidth="1"/>
    <col min="12804" max="12804" width="22.7109375" style="424" customWidth="1"/>
    <col min="12805" max="12805" width="19.5703125" style="424" customWidth="1"/>
    <col min="12806" max="13056" width="9.140625" style="424"/>
    <col min="13057" max="13057" width="15.28515625" style="424" customWidth="1"/>
    <col min="13058" max="13058" width="37.5703125" style="424" customWidth="1"/>
    <col min="13059" max="13059" width="15.85546875" style="424" customWidth="1"/>
    <col min="13060" max="13060" width="22.7109375" style="424" customWidth="1"/>
    <col min="13061" max="13061" width="19.5703125" style="424" customWidth="1"/>
    <col min="13062" max="13312" width="9.140625" style="424"/>
    <col min="13313" max="13313" width="15.28515625" style="424" customWidth="1"/>
    <col min="13314" max="13314" width="37.5703125" style="424" customWidth="1"/>
    <col min="13315" max="13315" width="15.85546875" style="424" customWidth="1"/>
    <col min="13316" max="13316" width="22.7109375" style="424" customWidth="1"/>
    <col min="13317" max="13317" width="19.5703125" style="424" customWidth="1"/>
    <col min="13318" max="13568" width="9.140625" style="424"/>
    <col min="13569" max="13569" width="15.28515625" style="424" customWidth="1"/>
    <col min="13570" max="13570" width="37.5703125" style="424" customWidth="1"/>
    <col min="13571" max="13571" width="15.85546875" style="424" customWidth="1"/>
    <col min="13572" max="13572" width="22.7109375" style="424" customWidth="1"/>
    <col min="13573" max="13573" width="19.5703125" style="424" customWidth="1"/>
    <col min="13574" max="13824" width="9.140625" style="424"/>
    <col min="13825" max="13825" width="15.28515625" style="424" customWidth="1"/>
    <col min="13826" max="13826" width="37.5703125" style="424" customWidth="1"/>
    <col min="13827" max="13827" width="15.85546875" style="424" customWidth="1"/>
    <col min="13828" max="13828" width="22.7109375" style="424" customWidth="1"/>
    <col min="13829" max="13829" width="19.5703125" style="424" customWidth="1"/>
    <col min="13830" max="14080" width="9.140625" style="424"/>
    <col min="14081" max="14081" width="15.28515625" style="424" customWidth="1"/>
    <col min="14082" max="14082" width="37.5703125" style="424" customWidth="1"/>
    <col min="14083" max="14083" width="15.85546875" style="424" customWidth="1"/>
    <col min="14084" max="14084" width="22.7109375" style="424" customWidth="1"/>
    <col min="14085" max="14085" width="19.5703125" style="424" customWidth="1"/>
    <col min="14086" max="14336" width="9.140625" style="424"/>
    <col min="14337" max="14337" width="15.28515625" style="424" customWidth="1"/>
    <col min="14338" max="14338" width="37.5703125" style="424" customWidth="1"/>
    <col min="14339" max="14339" width="15.85546875" style="424" customWidth="1"/>
    <col min="14340" max="14340" width="22.7109375" style="424" customWidth="1"/>
    <col min="14341" max="14341" width="19.5703125" style="424" customWidth="1"/>
    <col min="14342" max="14592" width="9.140625" style="424"/>
    <col min="14593" max="14593" width="15.28515625" style="424" customWidth="1"/>
    <col min="14594" max="14594" width="37.5703125" style="424" customWidth="1"/>
    <col min="14595" max="14595" width="15.85546875" style="424" customWidth="1"/>
    <col min="14596" max="14596" width="22.7109375" style="424" customWidth="1"/>
    <col min="14597" max="14597" width="19.5703125" style="424" customWidth="1"/>
    <col min="14598" max="14848" width="9.140625" style="424"/>
    <col min="14849" max="14849" width="15.28515625" style="424" customWidth="1"/>
    <col min="14850" max="14850" width="37.5703125" style="424" customWidth="1"/>
    <col min="14851" max="14851" width="15.85546875" style="424" customWidth="1"/>
    <col min="14852" max="14852" width="22.7109375" style="424" customWidth="1"/>
    <col min="14853" max="14853" width="19.5703125" style="424" customWidth="1"/>
    <col min="14854" max="15104" width="9.140625" style="424"/>
    <col min="15105" max="15105" width="15.28515625" style="424" customWidth="1"/>
    <col min="15106" max="15106" width="37.5703125" style="424" customWidth="1"/>
    <col min="15107" max="15107" width="15.85546875" style="424" customWidth="1"/>
    <col min="15108" max="15108" width="22.7109375" style="424" customWidth="1"/>
    <col min="15109" max="15109" width="19.5703125" style="424" customWidth="1"/>
    <col min="15110" max="15360" width="9.140625" style="424"/>
    <col min="15361" max="15361" width="15.28515625" style="424" customWidth="1"/>
    <col min="15362" max="15362" width="37.5703125" style="424" customWidth="1"/>
    <col min="15363" max="15363" width="15.85546875" style="424" customWidth="1"/>
    <col min="15364" max="15364" width="22.7109375" style="424" customWidth="1"/>
    <col min="15365" max="15365" width="19.5703125" style="424" customWidth="1"/>
    <col min="15366" max="15616" width="9.140625" style="424"/>
    <col min="15617" max="15617" width="15.28515625" style="424" customWidth="1"/>
    <col min="15618" max="15618" width="37.5703125" style="424" customWidth="1"/>
    <col min="15619" max="15619" width="15.85546875" style="424" customWidth="1"/>
    <col min="15620" max="15620" width="22.7109375" style="424" customWidth="1"/>
    <col min="15621" max="15621" width="19.5703125" style="424" customWidth="1"/>
    <col min="15622" max="15872" width="9.140625" style="424"/>
    <col min="15873" max="15873" width="15.28515625" style="424" customWidth="1"/>
    <col min="15874" max="15874" width="37.5703125" style="424" customWidth="1"/>
    <col min="15875" max="15875" width="15.85546875" style="424" customWidth="1"/>
    <col min="15876" max="15876" width="22.7109375" style="424" customWidth="1"/>
    <col min="15877" max="15877" width="19.5703125" style="424" customWidth="1"/>
    <col min="15878" max="16128" width="9.140625" style="424"/>
    <col min="16129" max="16129" width="15.28515625" style="424" customWidth="1"/>
    <col min="16130" max="16130" width="37.5703125" style="424" customWidth="1"/>
    <col min="16131" max="16131" width="15.85546875" style="424" customWidth="1"/>
    <col min="16132" max="16132" width="22.7109375" style="424" customWidth="1"/>
    <col min="16133" max="16133" width="19.5703125" style="424" customWidth="1"/>
    <col min="16134" max="16384" width="9.140625" style="424"/>
  </cols>
  <sheetData>
    <row r="2" spans="1:5" ht="18">
      <c r="A2" s="537" t="s">
        <v>106</v>
      </c>
      <c r="B2" s="537"/>
      <c r="C2" s="537"/>
      <c r="D2" s="537"/>
      <c r="E2" s="537"/>
    </row>
    <row r="3" spans="1:5">
      <c r="A3" s="538" t="s">
        <v>107</v>
      </c>
      <c r="B3" s="538"/>
      <c r="C3" s="538"/>
      <c r="D3" s="538"/>
      <c r="E3" s="538"/>
    </row>
    <row r="4" spans="1:5">
      <c r="A4" s="538" t="s">
        <v>108</v>
      </c>
      <c r="B4" s="538"/>
      <c r="C4" s="538"/>
      <c r="D4" s="538"/>
      <c r="E4" s="538"/>
    </row>
    <row r="5" spans="1:5" ht="15" thickBot="1"/>
    <row r="6" spans="1:5" ht="32.25" thickBot="1">
      <c r="A6" s="81" t="s">
        <v>109</v>
      </c>
      <c r="B6" s="82" t="s">
        <v>110</v>
      </c>
      <c r="C6" s="82" t="s">
        <v>111</v>
      </c>
      <c r="D6" s="82" t="s">
        <v>112</v>
      </c>
      <c r="E6" s="83" t="s">
        <v>113</v>
      </c>
    </row>
    <row r="7" spans="1:5" ht="18" customHeight="1" thickBot="1">
      <c r="A7" s="539" t="s">
        <v>225</v>
      </c>
      <c r="B7" s="540"/>
      <c r="C7" s="540"/>
      <c r="D7" s="540"/>
      <c r="E7" s="541"/>
    </row>
    <row r="8" spans="1:5" ht="25.5" customHeight="1">
      <c r="A8" s="425" t="s">
        <v>28</v>
      </c>
      <c r="B8" s="36" t="s">
        <v>114</v>
      </c>
      <c r="C8" s="37" t="s">
        <v>29</v>
      </c>
      <c r="D8" s="426" t="s">
        <v>115</v>
      </c>
      <c r="E8" s="427" t="s">
        <v>116</v>
      </c>
    </row>
    <row r="9" spans="1:5" ht="25.5" customHeight="1">
      <c r="A9" s="428" t="s">
        <v>30</v>
      </c>
      <c r="B9" s="38" t="s">
        <v>117</v>
      </c>
      <c r="C9" s="39" t="s">
        <v>31</v>
      </c>
      <c r="D9" s="429" t="s">
        <v>116</v>
      </c>
      <c r="E9" s="430" t="s">
        <v>116</v>
      </c>
    </row>
    <row r="10" spans="1:5" ht="25.5" customHeight="1">
      <c r="A10" s="428" t="s">
        <v>32</v>
      </c>
      <c r="B10" s="38" t="s">
        <v>118</v>
      </c>
      <c r="C10" s="39" t="s">
        <v>33</v>
      </c>
      <c r="D10" s="429" t="s">
        <v>115</v>
      </c>
      <c r="E10" s="430" t="s">
        <v>116</v>
      </c>
    </row>
    <row r="11" spans="1:5" ht="25.5" customHeight="1">
      <c r="A11" s="428" t="s">
        <v>34</v>
      </c>
      <c r="B11" s="38" t="s">
        <v>119</v>
      </c>
      <c r="C11" s="39" t="s">
        <v>35</v>
      </c>
      <c r="D11" s="429" t="s">
        <v>116</v>
      </c>
      <c r="E11" s="430" t="s">
        <v>116</v>
      </c>
    </row>
    <row r="12" spans="1:5" ht="25.5" customHeight="1">
      <c r="A12" s="428" t="s">
        <v>36</v>
      </c>
      <c r="B12" s="38" t="s">
        <v>120</v>
      </c>
      <c r="C12" s="39" t="s">
        <v>37</v>
      </c>
      <c r="D12" s="429" t="s">
        <v>116</v>
      </c>
      <c r="E12" s="430" t="s">
        <v>116</v>
      </c>
    </row>
    <row r="13" spans="1:5" ht="25.5" customHeight="1">
      <c r="A13" s="428" t="s">
        <v>38</v>
      </c>
      <c r="B13" s="38" t="s">
        <v>121</v>
      </c>
      <c r="C13" s="39" t="s">
        <v>39</v>
      </c>
      <c r="D13" s="431" t="s">
        <v>115</v>
      </c>
      <c r="E13" s="432" t="s">
        <v>116</v>
      </c>
    </row>
    <row r="14" spans="1:5" ht="25.5" customHeight="1">
      <c r="A14" s="428" t="s">
        <v>40</v>
      </c>
      <c r="B14" s="38" t="s">
        <v>122</v>
      </c>
      <c r="C14" s="39" t="s">
        <v>41</v>
      </c>
      <c r="D14" s="429" t="s">
        <v>116</v>
      </c>
      <c r="E14" s="430" t="s">
        <v>116</v>
      </c>
    </row>
    <row r="15" spans="1:5" ht="25.5" customHeight="1">
      <c r="A15" s="428" t="s">
        <v>42</v>
      </c>
      <c r="B15" s="38" t="s">
        <v>123</v>
      </c>
      <c r="C15" s="39" t="s">
        <v>43</v>
      </c>
      <c r="D15" s="429" t="s">
        <v>115</v>
      </c>
      <c r="E15" s="430" t="s">
        <v>116</v>
      </c>
    </row>
    <row r="16" spans="1:5" ht="31.5" customHeight="1">
      <c r="A16" s="428" t="s">
        <v>44</v>
      </c>
      <c r="B16" s="38" t="s">
        <v>166</v>
      </c>
      <c r="C16" s="39" t="s">
        <v>45</v>
      </c>
      <c r="D16" s="429" t="s">
        <v>115</v>
      </c>
      <c r="E16" s="430" t="s">
        <v>116</v>
      </c>
    </row>
    <row r="17" spans="1:5" ht="25.5" customHeight="1">
      <c r="A17" s="428" t="s">
        <v>46</v>
      </c>
      <c r="B17" s="38" t="s">
        <v>124</v>
      </c>
      <c r="C17" s="40" t="s">
        <v>47</v>
      </c>
      <c r="D17" s="429" t="s">
        <v>115</v>
      </c>
      <c r="E17" s="430" t="s">
        <v>116</v>
      </c>
    </row>
    <row r="18" spans="1:5" ht="25.5" customHeight="1">
      <c r="A18" s="428" t="s">
        <v>48</v>
      </c>
      <c r="B18" s="38" t="s">
        <v>349</v>
      </c>
      <c r="C18" s="39" t="s">
        <v>49</v>
      </c>
      <c r="D18" s="429" t="s">
        <v>116</v>
      </c>
      <c r="E18" s="430" t="s">
        <v>116</v>
      </c>
    </row>
    <row r="19" spans="1:5" ht="25.5" customHeight="1">
      <c r="A19" s="428" t="s">
        <v>50</v>
      </c>
      <c r="B19" s="38" t="s">
        <v>125</v>
      </c>
      <c r="C19" s="39" t="s">
        <v>51</v>
      </c>
      <c r="D19" s="429" t="s">
        <v>115</v>
      </c>
      <c r="E19" s="430" t="s">
        <v>115</v>
      </c>
    </row>
    <row r="20" spans="1:5" ht="25.5" customHeight="1">
      <c r="A20" s="428" t="s">
        <v>52</v>
      </c>
      <c r="B20" s="38" t="s">
        <v>226</v>
      </c>
      <c r="C20" s="39" t="s">
        <v>53</v>
      </c>
      <c r="D20" s="429" t="s">
        <v>115</v>
      </c>
      <c r="E20" s="430" t="s">
        <v>116</v>
      </c>
    </row>
    <row r="21" spans="1:5" ht="25.5" customHeight="1">
      <c r="A21" s="428" t="s">
        <v>54</v>
      </c>
      <c r="B21" s="38" t="s">
        <v>126</v>
      </c>
      <c r="C21" s="39" t="s">
        <v>55</v>
      </c>
      <c r="D21" s="429" t="s">
        <v>115</v>
      </c>
      <c r="E21" s="430" t="s">
        <v>116</v>
      </c>
    </row>
    <row r="22" spans="1:5" ht="25.5" customHeight="1">
      <c r="A22" s="428" t="s">
        <v>56</v>
      </c>
      <c r="B22" s="38" t="s">
        <v>127</v>
      </c>
      <c r="C22" s="39" t="s">
        <v>57</v>
      </c>
      <c r="D22" s="429" t="s">
        <v>115</v>
      </c>
      <c r="E22" s="430" t="s">
        <v>116</v>
      </c>
    </row>
    <row r="23" spans="1:5" ht="25.5" customHeight="1">
      <c r="A23" s="428" t="s">
        <v>58</v>
      </c>
      <c r="B23" s="38" t="s">
        <v>128</v>
      </c>
      <c r="C23" s="39" t="s">
        <v>59</v>
      </c>
      <c r="D23" s="429" t="s">
        <v>115</v>
      </c>
      <c r="E23" s="430" t="s">
        <v>116</v>
      </c>
    </row>
    <row r="24" spans="1:5" ht="25.5" customHeight="1">
      <c r="A24" s="428" t="s">
        <v>60</v>
      </c>
      <c r="B24" s="38" t="s">
        <v>129</v>
      </c>
      <c r="C24" s="39" t="s">
        <v>61</v>
      </c>
      <c r="D24" s="429" t="s">
        <v>116</v>
      </c>
      <c r="E24" s="430" t="s">
        <v>116</v>
      </c>
    </row>
    <row r="25" spans="1:5" ht="25.5" customHeight="1">
      <c r="A25" s="428" t="s">
        <v>62</v>
      </c>
      <c r="B25" s="38" t="s">
        <v>130</v>
      </c>
      <c r="C25" s="41" t="s">
        <v>63</v>
      </c>
      <c r="D25" s="431" t="s">
        <v>115</v>
      </c>
      <c r="E25" s="430" t="s">
        <v>116</v>
      </c>
    </row>
    <row r="26" spans="1:5" ht="25.5" customHeight="1">
      <c r="A26" s="428" t="s">
        <v>64</v>
      </c>
      <c r="B26" s="38" t="s">
        <v>131</v>
      </c>
      <c r="C26" s="39" t="s">
        <v>65</v>
      </c>
      <c r="D26" s="429" t="s">
        <v>116</v>
      </c>
      <c r="E26" s="430" t="s">
        <v>116</v>
      </c>
    </row>
    <row r="27" spans="1:5" ht="25.5" customHeight="1">
      <c r="A27" s="428" t="s">
        <v>66</v>
      </c>
      <c r="B27" s="38" t="s">
        <v>132</v>
      </c>
      <c r="C27" s="39" t="s">
        <v>67</v>
      </c>
      <c r="D27" s="429" t="s">
        <v>116</v>
      </c>
      <c r="E27" s="430" t="s">
        <v>116</v>
      </c>
    </row>
    <row r="28" spans="1:5" ht="25.5" customHeight="1">
      <c r="A28" s="428" t="s">
        <v>68</v>
      </c>
      <c r="B28" s="42" t="s">
        <v>133</v>
      </c>
      <c r="C28" s="39" t="s">
        <v>69</v>
      </c>
      <c r="D28" s="429" t="s">
        <v>116</v>
      </c>
      <c r="E28" s="430" t="s">
        <v>116</v>
      </c>
    </row>
    <row r="29" spans="1:5" ht="25.5" customHeight="1" thickBot="1">
      <c r="A29" s="433" t="s">
        <v>70</v>
      </c>
      <c r="B29" s="42" t="s">
        <v>134</v>
      </c>
      <c r="C29" s="43" t="s">
        <v>71</v>
      </c>
      <c r="D29" s="434" t="s">
        <v>115</v>
      </c>
      <c r="E29" s="435" t="s">
        <v>115</v>
      </c>
    </row>
    <row r="30" spans="1:5" ht="25.5" customHeight="1" thickBot="1">
      <c r="A30" s="542" t="s">
        <v>135</v>
      </c>
      <c r="B30" s="543"/>
      <c r="C30" s="543"/>
      <c r="D30" s="543"/>
      <c r="E30" s="544"/>
    </row>
    <row r="31" spans="1:5" ht="25.5" customHeight="1">
      <c r="A31" s="436" t="s">
        <v>72</v>
      </c>
      <c r="B31" s="437" t="s">
        <v>136</v>
      </c>
      <c r="C31" s="438" t="s">
        <v>73</v>
      </c>
      <c r="D31" s="439" t="s">
        <v>115</v>
      </c>
      <c r="E31" s="440" t="s">
        <v>116</v>
      </c>
    </row>
    <row r="32" spans="1:5" ht="25.5" customHeight="1" thickBot="1">
      <c r="A32" s="441" t="s">
        <v>167</v>
      </c>
      <c r="B32" s="442" t="s">
        <v>168</v>
      </c>
      <c r="C32" s="443" t="s">
        <v>169</v>
      </c>
      <c r="D32" s="443" t="s">
        <v>115</v>
      </c>
      <c r="E32" s="444" t="s">
        <v>116</v>
      </c>
    </row>
    <row r="33" spans="1:5" ht="18" customHeight="1" thickBot="1">
      <c r="A33" s="44" t="s">
        <v>170</v>
      </c>
      <c r="B33" s="445"/>
      <c r="C33" s="445"/>
      <c r="D33" s="446"/>
      <c r="E33" s="447"/>
    </row>
    <row r="34" spans="1:5" ht="25.5" customHeight="1" thickBot="1">
      <c r="A34" s="448" t="s">
        <v>74</v>
      </c>
      <c r="B34" s="449" t="s">
        <v>137</v>
      </c>
      <c r="C34" s="450" t="s">
        <v>75</v>
      </c>
      <c r="D34" s="450" t="s">
        <v>115</v>
      </c>
      <c r="E34" s="451" t="s">
        <v>115</v>
      </c>
    </row>
    <row r="35" spans="1:5" ht="20.25" customHeight="1">
      <c r="A35" s="536"/>
      <c r="B35" s="536"/>
      <c r="C35" s="536"/>
      <c r="D35" s="536"/>
      <c r="E35" s="536"/>
    </row>
    <row r="36" spans="1:5" ht="15.75" customHeight="1">
      <c r="A36" s="35" t="s">
        <v>227</v>
      </c>
    </row>
    <row r="37" spans="1:5" s="454" customFormat="1" ht="12.75">
      <c r="A37" s="453" t="s">
        <v>350</v>
      </c>
    </row>
    <row r="38" spans="1:5">
      <c r="A38" s="452"/>
    </row>
    <row r="39" spans="1:5">
      <c r="A39" s="452"/>
    </row>
    <row r="40" spans="1:5">
      <c r="A40" s="452"/>
    </row>
    <row r="41" spans="1:5">
      <c r="A41" s="452"/>
    </row>
    <row r="42" spans="1:5">
      <c r="A42" s="452"/>
    </row>
    <row r="43" spans="1:5">
      <c r="A43" s="452"/>
    </row>
    <row r="44" spans="1:5">
      <c r="A44" s="452"/>
    </row>
    <row r="45" spans="1:5">
      <c r="A45" s="452"/>
    </row>
    <row r="46" spans="1:5">
      <c r="A46" s="452"/>
    </row>
    <row r="47" spans="1:5">
      <c r="A47" s="452"/>
    </row>
  </sheetData>
  <mergeCells count="6">
    <mergeCell ref="A35:E35"/>
    <mergeCell ref="A2:E2"/>
    <mergeCell ref="A3:E3"/>
    <mergeCell ref="A4:E4"/>
    <mergeCell ref="A7:E7"/>
    <mergeCell ref="A30:E30"/>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PRIMERY MARKET OF GS - 2</vt:lpstr>
      <vt:lpstr>PRIMARY MARKET OF GS - 3</vt:lpstr>
      <vt:lpstr>PRIMARY MARKET OF GS - 4</vt:lpstr>
      <vt:lpstr>GS - circulating as of 30.06.20</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2020-07-21T12:30:30Z</dcterms:modified>
</cp:coreProperties>
</file>