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4.xml" ContentType="application/vnd.openxmlformats-officedocument.drawingml.chartshapes+xml"/>
  <Override PartName="/xl/charts/chart6.xml" ContentType="application/vnd.openxmlformats-officedocument.drawingml.chart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7.xml" ContentType="application/vnd.openxmlformats-officedocument.drawingml.chart+xml"/>
  <Override PartName="/xl/drawings/drawing7.xml" ContentType="application/vnd.openxmlformats-officedocument.drawingml.chartshapes+xml"/>
  <Override PartName="/xl/charts/chart8.xml" ContentType="application/vnd.openxmlformats-officedocument.drawingml.chart+xml"/>
  <Override PartName="/xl/drawings/drawing8.xml" ContentType="application/vnd.openxmlformats-officedocument.drawingml.chartshapes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updateLinks="never" defaultThemeVersion="124226"/>
  <bookViews>
    <workbookView xWindow="0" yWindow="0" windowWidth="15570" windowHeight="12510" tabRatio="959"/>
  </bookViews>
  <sheets>
    <sheet name="ПЪРВИЧЕН ПАЗАР - 1" sheetId="37" r:id="rId1"/>
    <sheet name="ПЪРВИЧЕН ПАЗАР - 2" sheetId="3" r:id="rId2"/>
    <sheet name="ПЪРВИЧЕН ПАЗАР НА ДЦК - 3 " sheetId="4" r:id="rId3"/>
    <sheet name="ПЪРВИЧЕН ПАЗАР НА ДЦК - 4" sheetId="5" r:id="rId4"/>
    <sheet name="ДЦК в обращение към 31.03.2021" sheetId="36" r:id="rId5"/>
    <sheet name="ВТОРИЧЕН ПАЗАР НА ДЦК - 1" sheetId="29" r:id="rId6"/>
    <sheet name="ВТОРИЧЕН ПАЗАР НА ДЦК - 2" sheetId="20" r:id="rId7"/>
    <sheet name="ВТОРИЧЕН ПАЗАР НА ДЦК - 3" sheetId="21" r:id="rId8"/>
    <sheet name="ВТОРИЧЕН ПАЗАР НА ДЦК - 4" sheetId="22" r:id="rId9"/>
    <sheet name="ВТОРИЧЕН ПАЗАР НА ДЦК - 5" sheetId="23" r:id="rId10"/>
    <sheet name="ВТОРИЧЕН ПАЗАР НА ДЦК - 6" sheetId="24" r:id="rId11"/>
    <sheet name="ВТОРИЧЕН ПАЗАР НА ДЦК - 7" sheetId="26" r:id="rId12"/>
    <sheet name="ВТОРИЧЕН ПАЗАР НА ДЦК - 8" sheetId="27" r:id="rId13"/>
    <sheet name="ВТОРИЧЕН ПАЗАР НА ДЦК - 9" sheetId="30" r:id="rId14"/>
    <sheet name="ВТОРИЧЕН ПАЗАР НА ДЦК - 10" sheetId="25" r:id="rId15"/>
    <sheet name="СПИСЪК" sheetId="28" r:id="rId16"/>
  </sheets>
  <calcPr calcId="152511"/>
</workbook>
</file>

<file path=xl/calcChain.xml><?xml version="1.0" encoding="utf-8"?>
<calcChain xmlns="http://schemas.openxmlformats.org/spreadsheetml/2006/main">
  <c r="E18" i="3" l="1"/>
  <c r="E9" i="3"/>
  <c r="E10" i="3"/>
  <c r="E11" i="3"/>
  <c r="E12" i="3"/>
  <c r="E13" i="3"/>
  <c r="E14" i="3"/>
  <c r="E15" i="3"/>
  <c r="E16" i="3"/>
  <c r="E17" i="3"/>
  <c r="E8" i="3"/>
  <c r="J130" i="36" l="1"/>
  <c r="J132" i="36" s="1"/>
  <c r="J128" i="36"/>
  <c r="I128" i="36"/>
  <c r="I130" i="36" s="1"/>
  <c r="I132" i="36" s="1"/>
  <c r="H128" i="36"/>
  <c r="H130" i="36" s="1"/>
  <c r="H132" i="36" s="1"/>
  <c r="G126" i="36"/>
  <c r="G128" i="36" s="1"/>
  <c r="G130" i="36" s="1"/>
  <c r="G132" i="36" s="1"/>
  <c r="F126" i="36"/>
  <c r="F128" i="36" s="1"/>
  <c r="F130" i="36" s="1"/>
  <c r="F132" i="36" s="1"/>
  <c r="E126" i="36"/>
  <c r="E128" i="36" s="1"/>
  <c r="E130" i="36" s="1"/>
  <c r="E132" i="36" s="1"/>
  <c r="A122" i="36"/>
  <c r="J114" i="36"/>
  <c r="I114" i="36"/>
  <c r="H114" i="36"/>
  <c r="E114" i="36"/>
  <c r="G109" i="36"/>
  <c r="G114" i="36" s="1"/>
  <c r="F109" i="36"/>
  <c r="F114" i="36" s="1"/>
  <c r="E109" i="36"/>
  <c r="J95" i="36"/>
  <c r="I95" i="36"/>
  <c r="F92" i="36"/>
  <c r="E92" i="36"/>
  <c r="G86" i="36"/>
  <c r="F86" i="36"/>
  <c r="E86" i="36"/>
  <c r="H85" i="36"/>
  <c r="H84" i="36"/>
  <c r="H95" i="36" s="1"/>
  <c r="G81" i="36"/>
  <c r="F81" i="36"/>
  <c r="E81" i="36"/>
  <c r="G78" i="36"/>
  <c r="F78" i="36"/>
  <c r="E78" i="36"/>
  <c r="G76" i="36"/>
  <c r="F76" i="36"/>
  <c r="E76" i="36"/>
  <c r="G68" i="36"/>
  <c r="F68" i="36"/>
  <c r="E68" i="36"/>
  <c r="G59" i="36"/>
  <c r="F59" i="36"/>
  <c r="E59" i="36"/>
  <c r="G52" i="36"/>
  <c r="F52" i="36"/>
  <c r="E52" i="36"/>
  <c r="G44" i="36"/>
  <c r="F44" i="36"/>
  <c r="E44" i="36"/>
  <c r="E95" i="36" s="1"/>
  <c r="J33" i="36"/>
  <c r="I33" i="36"/>
  <c r="H33" i="36"/>
  <c r="F33" i="36"/>
  <c r="G27" i="36"/>
  <c r="G33" i="36" s="1"/>
  <c r="F27" i="36"/>
  <c r="E27" i="36"/>
  <c r="E33" i="36" s="1"/>
  <c r="J25" i="36"/>
  <c r="I25" i="36"/>
  <c r="H25" i="36"/>
  <c r="G25" i="36"/>
  <c r="E25" i="36"/>
  <c r="G21" i="36"/>
  <c r="F21" i="36"/>
  <c r="F25" i="36" s="1"/>
  <c r="E21" i="36"/>
  <c r="J19" i="36"/>
  <c r="J18" i="36"/>
  <c r="I18" i="36"/>
  <c r="I19" i="36" s="1"/>
  <c r="H18" i="36"/>
  <c r="H19" i="36" s="1"/>
  <c r="O15" i="36"/>
  <c r="G15" i="36"/>
  <c r="F15" i="36"/>
  <c r="F18" i="36" s="1"/>
  <c r="F19" i="36" s="1"/>
  <c r="E15" i="36"/>
  <c r="G10" i="36"/>
  <c r="F10" i="36"/>
  <c r="E10" i="36"/>
  <c r="I115" i="36" l="1"/>
  <c r="I116" i="36" s="1"/>
  <c r="E18" i="36"/>
  <c r="E19" i="36" s="1"/>
  <c r="F95" i="36"/>
  <c r="J115" i="36"/>
  <c r="J116" i="36" s="1"/>
  <c r="G95" i="36"/>
  <c r="G115" i="36" s="1"/>
  <c r="G18" i="36"/>
  <c r="G19" i="36" s="1"/>
  <c r="E115" i="36"/>
  <c r="E116" i="36" s="1"/>
  <c r="F115" i="36"/>
  <c r="F116" i="36" s="1"/>
  <c r="H115" i="36"/>
  <c r="H116" i="36" s="1"/>
  <c r="G116" i="36" l="1"/>
  <c r="L21" i="37"/>
  <c r="L17" i="37"/>
  <c r="I17" i="37"/>
  <c r="F21" i="37"/>
  <c r="F17" i="37"/>
  <c r="C21" i="37"/>
  <c r="C17" i="37"/>
  <c r="E21" i="5" l="1"/>
  <c r="E19" i="5"/>
  <c r="E22" i="5" s="1"/>
</calcChain>
</file>

<file path=xl/sharedStrings.xml><?xml version="1.0" encoding="utf-8"?>
<sst xmlns="http://schemas.openxmlformats.org/spreadsheetml/2006/main" count="580" uniqueCount="326">
  <si>
    <t>BGN</t>
  </si>
  <si>
    <t xml:space="preserve"> </t>
  </si>
  <si>
    <t>ДЪЛГ ПО ДЪРЖАВНИ ЦЕННИ КНИЖА, ЕМИТИРАНИ ОТ ПРАВИТЕЛСТВОТО НА ВЪТРЕШНИЯ ПАЗАР</t>
  </si>
  <si>
    <t xml:space="preserve">                                                                                                                                                                                        </t>
  </si>
  <si>
    <t>номинална стойност в хил.лв.</t>
  </si>
  <si>
    <t>ДЪЛГ ПО ДЦК, ЕМИТИРАНИ</t>
  </si>
  <si>
    <t>СТРУКТУРА НА ДЪЛГА</t>
  </si>
  <si>
    <t xml:space="preserve">ЗА ФИНАНСИРАНЕ НА БЮДЖЕТНИЯ ДЕФИЦИТ </t>
  </si>
  <si>
    <t>ЗА СТРУКТУРНАТА РЕФОРМА</t>
  </si>
  <si>
    <t>РАЗМЕР НА ДЪЛГА</t>
  </si>
  <si>
    <t>общо</t>
  </si>
  <si>
    <t>в т.ч. облигации с целево</t>
  </si>
  <si>
    <t>предназначение за физ.лица</t>
  </si>
  <si>
    <t>Номер на емисията</t>
  </si>
  <si>
    <t>Вид на валута</t>
  </si>
  <si>
    <t>Падеж на емисията</t>
  </si>
  <si>
    <t>Общ обем на емисията (номинална стойност)</t>
  </si>
  <si>
    <t>Лихвен %</t>
  </si>
  <si>
    <t>Предстоящо лихвено плащане</t>
  </si>
  <si>
    <t>EUR</t>
  </si>
  <si>
    <t>левова равностойност</t>
  </si>
  <si>
    <t/>
  </si>
  <si>
    <t>BG 20 400 11210</t>
  </si>
  <si>
    <t>19.07.2021</t>
  </si>
  <si>
    <t>BG 20 400 12218</t>
  </si>
  <si>
    <t>11.07.2022</t>
  </si>
  <si>
    <t>BG 20 400 13216</t>
  </si>
  <si>
    <t>09.07.2023</t>
  </si>
  <si>
    <t>BG 20 400 14214</t>
  </si>
  <si>
    <t>15.07.2024</t>
  </si>
  <si>
    <t>BG 20 401 15219</t>
  </si>
  <si>
    <t>22.04.2025</t>
  </si>
  <si>
    <t>BG 20 400 15211</t>
  </si>
  <si>
    <t>14.07.2025</t>
  </si>
  <si>
    <t>BG 20 402 10218</t>
  </si>
  <si>
    <t>29.09.2025</t>
  </si>
  <si>
    <t>BG 20 400 16219</t>
  </si>
  <si>
    <t>27.07.2026</t>
  </si>
  <si>
    <t>BG 20 400 17217</t>
  </si>
  <si>
    <t>25.07.2027</t>
  </si>
  <si>
    <t>Общо в лева</t>
  </si>
  <si>
    <t>Вид на</t>
  </si>
  <si>
    <t>Дата на</t>
  </si>
  <si>
    <t>Падеж на</t>
  </si>
  <si>
    <t>Общ обем на емисията</t>
  </si>
  <si>
    <t xml:space="preserve">Лихвен </t>
  </si>
  <si>
    <t>Предстоящо</t>
  </si>
  <si>
    <t>валутата</t>
  </si>
  <si>
    <t>емисията</t>
  </si>
  <si>
    <t>(номинална стойност)</t>
  </si>
  <si>
    <t>процент</t>
  </si>
  <si>
    <t>лихвено плащане</t>
  </si>
  <si>
    <t>XS1083844503 - еврооблигации 10 г.</t>
  </si>
  <si>
    <t>XS1208855616 - глобални облигации 7 г.</t>
  </si>
  <si>
    <t>XS1208855889 - глобални облигации 12 г.</t>
  </si>
  <si>
    <t>XS1208856341 - глобални облигации 20 г.</t>
  </si>
  <si>
    <t>XS1382693452 - глобални облигации 7 г.</t>
  </si>
  <si>
    <t>XS1382696398 - глобални облигации 12 г.</t>
  </si>
  <si>
    <t>Общо в левове</t>
  </si>
  <si>
    <t>-</t>
  </si>
  <si>
    <t>ДЪРЖАВНИ ЦЕННИ КНИЖА, РЕАЛИЗИРАНИ ЧРЕЗ АУКЦИОНИ,</t>
  </si>
  <si>
    <t>СЪКРОВИЩНИ ОБЛИГАЦИИ, ЕМИТИРАНИ В ЛЕВОВЕ</t>
  </si>
  <si>
    <t>НОМИНАЛНА СТОЙНОСТ (ЛЕВА)</t>
  </si>
  <si>
    <t>ЦЕНА НА 100 ЛВ. НОМИНАЛ (ЛЕВА)</t>
  </si>
  <si>
    <t>І отваряне</t>
  </si>
  <si>
    <t>IІ отваряне</t>
  </si>
  <si>
    <t>IІI отваряне</t>
  </si>
  <si>
    <t>IV отваряне</t>
  </si>
  <si>
    <t>V отваряне</t>
  </si>
  <si>
    <t>IIІ отваряне</t>
  </si>
  <si>
    <t>VI отваряне</t>
  </si>
  <si>
    <t>VII отваряне</t>
  </si>
  <si>
    <t>общо 5-годишни</t>
  </si>
  <si>
    <t>Общо средносрочни ДЦК</t>
  </si>
  <si>
    <t>I отваряне</t>
  </si>
  <si>
    <t>II отваряне</t>
  </si>
  <si>
    <t>III отваряне</t>
  </si>
  <si>
    <t>VIII отваряне</t>
  </si>
  <si>
    <t xml:space="preserve">*BG 20 401 15219/22.04.2015  </t>
  </si>
  <si>
    <t xml:space="preserve">общо 10-годишни </t>
  </si>
  <si>
    <t xml:space="preserve">*BG 20 400 11 210/19.01.2011  </t>
  </si>
  <si>
    <t>ІI отваряне</t>
  </si>
  <si>
    <t xml:space="preserve">*BG 20 400 12 218/11.01.2012  </t>
  </si>
  <si>
    <t xml:space="preserve">*BG 20 400 13 216/09.01.2013  </t>
  </si>
  <si>
    <t xml:space="preserve">*BG 20 400 14 214/15.01.2014  </t>
  </si>
  <si>
    <t xml:space="preserve">*BG 20 400 15 211/14.01.2015  </t>
  </si>
  <si>
    <t xml:space="preserve">*BG 20 400 16 219/27.01.2016  </t>
  </si>
  <si>
    <t xml:space="preserve">*BG 20 400 17 217/25.01.2017  </t>
  </si>
  <si>
    <t xml:space="preserve">общо 10-години и 6-месеца </t>
  </si>
  <si>
    <t>Общо дългосрочни ДЦК</t>
  </si>
  <si>
    <t xml:space="preserve">Общо ДЦК, реализирани чрез аукциони в лева </t>
  </si>
  <si>
    <t>СЪКРОВИЩНИ ОБЛИГАЦИИ, ЕМИТИРАНИ В ЕВРО</t>
  </si>
  <si>
    <t>НОМИНАЛНА СТОЙНОСТ (ЕВРО)</t>
  </si>
  <si>
    <t xml:space="preserve">*BG 20 402 10218/29.09.2010  </t>
  </si>
  <si>
    <t xml:space="preserve">общо 15-годишни </t>
  </si>
  <si>
    <t xml:space="preserve">Общо ДЦК, реализирани чрез аукциони в ЕВРО </t>
  </si>
  <si>
    <r>
      <t>V отваряне</t>
    </r>
    <r>
      <rPr>
        <b/>
        <vertAlign val="superscript"/>
        <sz val="9"/>
        <rFont val="Arial"/>
        <family val="2"/>
        <charset val="204"/>
      </rPr>
      <t xml:space="preserve"> </t>
    </r>
    <r>
      <rPr>
        <b/>
        <vertAlign val="superscript"/>
        <sz val="10"/>
        <rFont val="Arial"/>
        <family val="2"/>
        <charset val="204"/>
      </rPr>
      <t>2</t>
    </r>
  </si>
  <si>
    <t xml:space="preserve">*BG 20 401 17215/27.09.2017  </t>
  </si>
  <si>
    <t xml:space="preserve">общо 7-години и 6-месеца </t>
  </si>
  <si>
    <t>BG 20 401 17215</t>
  </si>
  <si>
    <t>27.03.2025</t>
  </si>
  <si>
    <t xml:space="preserve">             5.00 %</t>
  </si>
  <si>
    <t>322 900 000.00</t>
  </si>
  <si>
    <t>305 000 000.00</t>
  </si>
  <si>
    <t>350 000 000.00</t>
  </si>
  <si>
    <t xml:space="preserve">             4.00 %</t>
  </si>
  <si>
    <t>380 000 000.00</t>
  </si>
  <si>
    <t>250 000 000.00</t>
  </si>
  <si>
    <t xml:space="preserve">             0.80 %</t>
  </si>
  <si>
    <t>235 000 000.00</t>
  </si>
  <si>
    <t xml:space="preserve">             2.30 %</t>
  </si>
  <si>
    <t>50 000 000.00</t>
  </si>
  <si>
    <t xml:space="preserve">             3.10 %</t>
  </si>
  <si>
    <t>234 105 000.00</t>
  </si>
  <si>
    <t xml:space="preserve">             5.75 %</t>
  </si>
  <si>
    <t>457 869 582.15</t>
  </si>
  <si>
    <t>300 000 000.00</t>
  </si>
  <si>
    <t xml:space="preserve">             2.25 %</t>
  </si>
  <si>
    <t>339 500 000.00</t>
  </si>
  <si>
    <t xml:space="preserve">             1.95 %</t>
  </si>
  <si>
    <r>
      <rPr>
        <b/>
        <sz val="9"/>
        <rFont val="Arial"/>
        <family val="2"/>
        <charset val="204"/>
      </rPr>
      <t xml:space="preserve">Забележка: </t>
    </r>
    <r>
      <rPr>
        <sz val="9"/>
        <rFont val="Arial"/>
        <family val="2"/>
        <charset val="204"/>
      </rPr>
      <t>Левовата равностойност на ДЦК е изчислена по официалния обменен курс на EUR към българския лев.</t>
    </r>
  </si>
  <si>
    <t>ІV отваряне</t>
  </si>
  <si>
    <t>BG 20 401 19211</t>
  </si>
  <si>
    <t>21.12.2029</t>
  </si>
  <si>
    <t xml:space="preserve">             0.50 %</t>
  </si>
  <si>
    <t>BG 20 400 19213</t>
  </si>
  <si>
    <t>21.06.2039</t>
  </si>
  <si>
    <t xml:space="preserve">             1.50 %</t>
  </si>
  <si>
    <t xml:space="preserve"> *  Емисия от отворен тип.</t>
  </si>
  <si>
    <t xml:space="preserve">*BG 20 401 19 211/21.06.2019  </t>
  </si>
  <si>
    <t xml:space="preserve">*BG 20 400 19 213/21.06.2019  </t>
  </si>
  <si>
    <t>общо 20-годишни</t>
  </si>
  <si>
    <t>общо дългосрочни ДЦК</t>
  </si>
  <si>
    <r>
      <t>Забележка:</t>
    </r>
    <r>
      <rPr>
        <sz val="9"/>
        <rFont val="Arial"/>
        <family val="2"/>
        <charset val="204"/>
      </rPr>
      <t xml:space="preserve"> Левовата равностойност на ДЦК, деноминирани в чуждестранна валута, е изчислена на база на публикувания от БНБ обменен курс на чуждестранните валути към българския лев, валиден за последния работен ден на съответния период.</t>
    </r>
  </si>
  <si>
    <t>ТЪРГУЕМИ ДЪРЖАВНИ ЦЕННИ КНИЖА, ЕМИТИРАНИ ОТ ПРАВИТЕЛСТВОТО НА ВЪНШНИТЕ ПАЗАРИ,</t>
  </si>
  <si>
    <t xml:space="preserve">ОБЕМ И СТРУКТУРА НА СДЕЛКИТЕ С ТЪРГУЕМИ ДЦК ПО СРОЧНОСТ НА ЕМИСИИТЕ </t>
  </si>
  <si>
    <t>ОБЕМ И СТРУКТУРА НА СДЕЛКИТЕ С ТЪРГУЕМИ ДЦК ПО ВАЛУТА НА ЕМИСИИТЕ</t>
  </si>
  <si>
    <t>ДЪРЖАТЕЛИ НА ДЦК</t>
  </si>
  <si>
    <t>569 780 000.00</t>
  </si>
  <si>
    <t>BG 20 300 20114</t>
  </si>
  <si>
    <t>15.01.2025</t>
  </si>
  <si>
    <t xml:space="preserve">             0.01 %</t>
  </si>
  <si>
    <t xml:space="preserve">*BG 20 300 20114/15.01.2020  </t>
  </si>
  <si>
    <t>Забележка:  Доходността на съкровищните облигации се изчислява съгласно прилаганата от МФ методиката и възприетата от 01.01.2001г. лихвена конвенция (АСТ/АСТ), като се използва формулата ISMA - International Yield.</t>
  </si>
  <si>
    <t>ІII отваряне</t>
  </si>
  <si>
    <t>СПИСЪК</t>
  </si>
  <si>
    <t>на участниците в електронната система за регистриране и обслужване</t>
  </si>
  <si>
    <t xml:space="preserve"> на търговията с ДЦК (ЕСРОТ)</t>
  </si>
  <si>
    <t>Код на участника</t>
  </si>
  <si>
    <t>Наименование</t>
  </si>
  <si>
    <t>SWIFT адрес</t>
  </si>
  <si>
    <t>Първичен дилър*- участник в АДЦК</t>
  </si>
  <si>
    <t>Поддепозитар</t>
  </si>
  <si>
    <t>Банки</t>
  </si>
  <si>
    <t>0120</t>
  </si>
  <si>
    <t>Инвестбанк АД</t>
  </si>
  <si>
    <t>IORTBGSF</t>
  </si>
  <si>
    <t>НЕ</t>
  </si>
  <si>
    <t>ДА</t>
  </si>
  <si>
    <t>0130</t>
  </si>
  <si>
    <t>Общинска банка АД</t>
  </si>
  <si>
    <t>SOMBBGSF</t>
  </si>
  <si>
    <t>0145</t>
  </si>
  <si>
    <t>ИНГ Банк Н.В. - клон София</t>
  </si>
  <si>
    <t>INGBBGSF</t>
  </si>
  <si>
    <t>0150</t>
  </si>
  <si>
    <t>Първа инвестиционна Банка АД</t>
  </si>
  <si>
    <t>FINVBGSF</t>
  </si>
  <si>
    <t>0155</t>
  </si>
  <si>
    <t>Райфайзенбанк (България) ЕАД</t>
  </si>
  <si>
    <t>RZBBBGSF</t>
  </si>
  <si>
    <t>0160</t>
  </si>
  <si>
    <t>Българо-американска кредитна банка АД</t>
  </si>
  <si>
    <t>BGUSBGSF</t>
  </si>
  <si>
    <t>0200</t>
  </si>
  <si>
    <t>Обединена българска банка АД</t>
  </si>
  <si>
    <t>UBBSBGSF</t>
  </si>
  <si>
    <t>0240</t>
  </si>
  <si>
    <t>Търговска Банка Д АД</t>
  </si>
  <si>
    <t>DEMIBGSF</t>
  </si>
  <si>
    <t>0250</t>
  </si>
  <si>
    <t>Ситибанк Европа АД, клон България</t>
  </si>
  <si>
    <t>CITIBGSF</t>
  </si>
  <si>
    <t>0260</t>
  </si>
  <si>
    <t>Токуда Банк АД</t>
  </si>
  <si>
    <t>CREXBGSF</t>
  </si>
  <si>
    <t>0300</t>
  </si>
  <si>
    <t>STSABGSF</t>
  </si>
  <si>
    <t>0310</t>
  </si>
  <si>
    <t xml:space="preserve">ТИ БИ АЙ Банк ЕАД </t>
  </si>
  <si>
    <t>TBIBBGSF</t>
  </si>
  <si>
    <t>0440</t>
  </si>
  <si>
    <t>БНП Париба С.А.- клон София</t>
  </si>
  <si>
    <t>BNPABGSX</t>
  </si>
  <si>
    <t>0470</t>
  </si>
  <si>
    <t>Интернешънъл Асет Банк АД</t>
  </si>
  <si>
    <t>IABGBGSF</t>
  </si>
  <si>
    <t>0545</t>
  </si>
  <si>
    <t>Тексим Банк АД</t>
  </si>
  <si>
    <t>TEXIBGSF</t>
  </si>
  <si>
    <t>0561</t>
  </si>
  <si>
    <t>Алианц Банк България АД</t>
  </si>
  <si>
    <t>BUINBGSF</t>
  </si>
  <si>
    <t>0620</t>
  </si>
  <si>
    <t>Българска банка за развитие АД</t>
  </si>
  <si>
    <t>NASBBGSF</t>
  </si>
  <si>
    <t>0790</t>
  </si>
  <si>
    <t>Централна кооперативна банка АД</t>
  </si>
  <si>
    <t>CECBBGSF</t>
  </si>
  <si>
    <t>0800</t>
  </si>
  <si>
    <t>УниКредит Булбанк АД</t>
  </si>
  <si>
    <t>UNCRBGSF</t>
  </si>
  <si>
    <t>0920</t>
  </si>
  <si>
    <t>Юробанк България АД</t>
  </si>
  <si>
    <t>BPBIBGSF</t>
  </si>
  <si>
    <t>2155</t>
  </si>
  <si>
    <t>Райфайзен Банк Интернешънъл АД</t>
  </si>
  <si>
    <t>RZBAATWW</t>
  </si>
  <si>
    <t>Централни депозитари на ценни книжа</t>
  </si>
  <si>
    <t>2057</t>
  </si>
  <si>
    <t>Клиърстрийм Бенкинг С.А. (ICSD)</t>
  </si>
  <si>
    <t>CEDELULL</t>
  </si>
  <si>
    <t>9009</t>
  </si>
  <si>
    <t xml:space="preserve">Централен Депозитар АД </t>
  </si>
  <si>
    <t>CEDPBGSF</t>
  </si>
  <si>
    <t>Други</t>
  </si>
  <si>
    <t>1482</t>
  </si>
  <si>
    <t>Министерство на финансите</t>
  </si>
  <si>
    <t xml:space="preserve">1. Министерството на финансите отхвърли всички постъпили поръчки за участие в проведените на 27.04.2020 г. и 28.09.2015 г. аукциони за продажба на ДЦК от отворен тип с дата на плащане 29.04.2020 г. и 30.09.2015 г. </t>
  </si>
  <si>
    <t>600 000 000.00</t>
  </si>
  <si>
    <t>1 000 000 000.00</t>
  </si>
  <si>
    <t>Банка ДСК АД</t>
  </si>
  <si>
    <t>емитиране</t>
  </si>
  <si>
    <t>XS2234571425 - глобални облигации 10 г.</t>
  </si>
  <si>
    <t>XS2234571771 - глобални облигации 30 г.</t>
  </si>
  <si>
    <t>ISIN/
ДАТА НА ЕМИСИЯТА</t>
  </si>
  <si>
    <t>ДАТА НА 
ПЛАЩА-НЕТО</t>
  </si>
  <si>
    <t>ПАДЕЖ 
НА 
ЕМИСИЯТА</t>
  </si>
  <si>
    <t>БРОЙ 
ДНИ</t>
  </si>
  <si>
    <t>ФАКТИЧЕСКИ
ПРЕВЕДЕНА
СУМА 
ЛЕВА</t>
  </si>
  <si>
    <t>ОТСТЪПКА 
ОТ 
НОМИНАЛА 
ЛЕВА</t>
  </si>
  <si>
    <t>НАДБАВКА 
НАД 
НОМИНАЛА 
ЛЕВА</t>
  </si>
  <si>
    <t>ГОДИШ-НА ЛИХВА</t>
  </si>
  <si>
    <t>СРЕДНА ГОДИШНА 
ДОХОДНОСТ (%)</t>
  </si>
  <si>
    <t>ОЛП към 
датата 
на 
емисията 
(плащане-
то) в %</t>
  </si>
  <si>
    <t>НА 
ПРЕДЛОЖЕНОТО 
КОЛИЧЕСТВО 
ОТ МФ</t>
  </si>
  <si>
    <t xml:space="preserve">НА 
ДОПУСНАТИТЕ 
ДО УЧАСТИЕ В 
АУКЦИОНА 
ПОРЪЧКИ </t>
  </si>
  <si>
    <t xml:space="preserve">НА 
ОДОБРЕНИТЕ 
ПОРЪЧКИ </t>
  </si>
  <si>
    <t>СРЕДНА 
ЦЕНА НА  
ДОПУСНАТИТЕ 
ДО УЧАСТИЕ 
В АУКЦИОНА 
ПОРЪЧКИ</t>
  </si>
  <si>
    <t>МИНИМАЛНА 
ЦЕНА НА 
ОДОБРЕНИ 
ПОРЪЧКИ</t>
  </si>
  <si>
    <t>МАКСИМАЛНА 
ЦЕНА НА 
ОДОБРЕНИ 
ПОРЪЧКИ</t>
  </si>
  <si>
    <t>СРЕДНА 
ЦЕНА НА 
ОДОБРЕНИ 
ПОРЪЧКИ</t>
  </si>
  <si>
    <t>НА 
ДОПУСНАТИТЕ 
ДО УЧАСТИЕ 
В АУКЦИОНА 
ПОРЪЧКИ</t>
  </si>
  <si>
    <t>НА ОДОБРЕНИТЕ ПОРЪЧКИ</t>
  </si>
  <si>
    <t>СРЕДНА ЦЕНА
НА  
ДОПУСНАТИТЕ 
ДО УЧАСТИЕ 
В АУКЦИОНА 
ПОРЪЧКИ</t>
  </si>
  <si>
    <t>ФАКТИЧЕСКИ
ПРЕВЕДЕНА
СУМА 
ЕВРО</t>
  </si>
  <si>
    <t>ОТСТЪПКА 
ОТ 
НОМИНАЛА 
ЕВРО</t>
  </si>
  <si>
    <t>НАДБАВКА 
НАД 
НОМИНАЛА 
ЕВРО</t>
  </si>
  <si>
    <t>ЦЕНА НА 100  ЕВРО НОМИНАЛ ( ЕВРО)</t>
  </si>
  <si>
    <r>
      <t xml:space="preserve">ІV отваряне </t>
    </r>
    <r>
      <rPr>
        <b/>
        <vertAlign val="superscript"/>
        <sz val="10"/>
        <rFont val="Arial"/>
        <family val="2"/>
        <charset val="204"/>
      </rPr>
      <t>1</t>
    </r>
  </si>
  <si>
    <r>
      <t>II отваряне</t>
    </r>
    <r>
      <rPr>
        <b/>
        <vertAlign val="superscript"/>
        <sz val="9"/>
        <rFont val="Arial"/>
        <family val="2"/>
        <charset val="204"/>
      </rPr>
      <t xml:space="preserve"> </t>
    </r>
    <r>
      <rPr>
        <b/>
        <vertAlign val="superscript"/>
        <sz val="10"/>
        <rFont val="Arial"/>
        <family val="2"/>
        <charset val="204"/>
      </rPr>
      <t>1</t>
    </r>
  </si>
  <si>
    <t>22.04.2021</t>
  </si>
  <si>
    <t>21.06.2021</t>
  </si>
  <si>
    <t>РЕЗУЛТАТИ ОТ ПРОВЕДЕНИТЕ АУКЦИОНИ ЗА ПРОДАЖБА НА ДЦК</t>
  </si>
  <si>
    <t>1. Емисия №</t>
  </si>
  <si>
    <t>2. Дата на емисия</t>
  </si>
  <si>
    <t>3. Дата на падеж</t>
  </si>
  <si>
    <t>4. Валута</t>
  </si>
  <si>
    <t>5. Лихвен процент (%)</t>
  </si>
  <si>
    <t>6. Дата на аукциона</t>
  </si>
  <si>
    <t>7. Дата на плащане</t>
  </si>
  <si>
    <t xml:space="preserve">8. Номинална стойност на </t>
  </si>
  <si>
    <t xml:space="preserve">   предложеното на аукциона количество</t>
  </si>
  <si>
    <t xml:space="preserve">9. Съвкупна номинална стойност </t>
  </si>
  <si>
    <t xml:space="preserve">   на допуснатите до участие в аукциона  поръчки</t>
  </si>
  <si>
    <t xml:space="preserve">    в т.ч. състезателни </t>
  </si>
  <si>
    <t xml:space="preserve">              несъстезателни </t>
  </si>
  <si>
    <t xml:space="preserve">10. Съвкупна номинална стойност на  одобрените </t>
  </si>
  <si>
    <t xml:space="preserve">     поръчки</t>
  </si>
  <si>
    <t xml:space="preserve">      в т.ч. състезателни</t>
  </si>
  <si>
    <t xml:space="preserve">                несъстезателни </t>
  </si>
  <si>
    <t xml:space="preserve">11. Цена на одобрените поръчки </t>
  </si>
  <si>
    <t xml:space="preserve">      на 100 единици номинал </t>
  </si>
  <si>
    <t xml:space="preserve">      и съответстваща доходност</t>
  </si>
  <si>
    <t>цена (лв.)</t>
  </si>
  <si>
    <t>ГД (%)</t>
  </si>
  <si>
    <t xml:space="preserve">     - минимална                                       </t>
  </si>
  <si>
    <t xml:space="preserve">     - максимална</t>
  </si>
  <si>
    <t xml:space="preserve">     - средно претеглена</t>
  </si>
  <si>
    <t xml:space="preserve">  ПРЕЗ ЯНУАРИ - МАРТ 2021 г.</t>
  </si>
  <si>
    <t>BG  20 400 21 219</t>
  </si>
  <si>
    <t>15.02.2021 (І отваряне)</t>
  </si>
  <si>
    <t>BG  20 300 21 112</t>
  </si>
  <si>
    <t>22.02.2021 (І отваряне)</t>
  </si>
  <si>
    <t>08.03.2021 (ІI отваряне)</t>
  </si>
  <si>
    <t>НАМИРАЩИ СЕ В ОБРAЩЕНИЕ КЪМ 31.03.2021 г.</t>
  </si>
  <si>
    <t xml:space="preserve">*BG 20 300 21112/24.02.2021  </t>
  </si>
  <si>
    <t xml:space="preserve">*BG 20 400 21 219/17.02.2021  </t>
  </si>
  <si>
    <r>
      <t>ІI отваряне</t>
    </r>
    <r>
      <rPr>
        <b/>
        <vertAlign val="superscript"/>
        <sz val="9"/>
        <rFont val="Arial"/>
        <family val="2"/>
        <charset val="204"/>
      </rPr>
      <t>2</t>
    </r>
  </si>
  <si>
    <t>–</t>
  </si>
  <si>
    <t>2. Министерството на финансите отхвърли всички постъпили поръчки за участие в проведените на 22.07.2013 г.и 08.03.2021 г. аукциони за продажба на ДЦК от отворен тип с дата на плащане 24.07.2013 г. и 10.03.2021 г.</t>
  </si>
  <si>
    <t>22.03.2021 (IІ отваряне)</t>
  </si>
  <si>
    <t>11.07.2021</t>
  </si>
  <si>
    <t>09.07.2021</t>
  </si>
  <si>
    <t>15.07.2021</t>
  </si>
  <si>
    <t>27.09.2021</t>
  </si>
  <si>
    <t>14.07.2021</t>
  </si>
  <si>
    <t>29.09.2021</t>
  </si>
  <si>
    <t>BG 20 300 21112</t>
  </si>
  <si>
    <t>24.02.2026</t>
  </si>
  <si>
    <t>500 000 000.00</t>
  </si>
  <si>
    <t xml:space="preserve">             0.00 %</t>
  </si>
  <si>
    <t>24.08.2021</t>
  </si>
  <si>
    <t>27.07.2021</t>
  </si>
  <si>
    <t>25.07.2021</t>
  </si>
  <si>
    <t>BG 20 400 21219</t>
  </si>
  <si>
    <t>17.08.2031</t>
  </si>
  <si>
    <t xml:space="preserve">             0.10 %</t>
  </si>
  <si>
    <t>17.08.2021</t>
  </si>
  <si>
    <t>5 960 049 582.15</t>
  </si>
  <si>
    <r>
      <rPr>
        <b/>
        <sz val="8"/>
        <color theme="1"/>
        <rFont val="Arial"/>
        <family val="2"/>
        <charset val="204"/>
      </rPr>
      <t>Забележка:</t>
    </r>
    <r>
      <rPr>
        <sz val="8"/>
        <color theme="1"/>
        <rFont val="Arial"/>
        <family val="2"/>
        <charset val="204"/>
      </rPr>
      <t xml:space="preserve"> Левовата равностойност на ДЦК, деноминирани в чуждестранна валута, е изчислена на база на публикувания от БНБ обменен курс на чуждестранните валути към българския лев, валиден за 31.03.2021 г.</t>
    </r>
    <r>
      <rPr>
        <sz val="9"/>
        <color theme="1"/>
        <rFont val="Arial"/>
        <family val="2"/>
        <charset val="204"/>
      </rPr>
      <t xml:space="preserve">
</t>
    </r>
  </si>
  <si>
    <t>ТЪРГУЕМИ ДЪРЖАВНИ ЦЕННИ КНИЖА В ОБРАЩЕНИЕ КЪМ 31 МАРТ 2021 г., ЕМИТИРАНИ ОТ ПРАВИТЕЛСТВОТО НА ВЪТРЕШНИЯ ПАЗАР</t>
  </si>
  <si>
    <t xml:space="preserve"> март 2021</t>
  </si>
  <si>
    <t>В ОБРАЩЕНИЕ КЪМ 31 МАРТ 2021 г.</t>
  </si>
  <si>
    <t>I - ТРИМЕСЕЧИЕ</t>
  </si>
  <si>
    <t>* За периода 01.01.2021 г. - 31.12.2021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</si>
</sst>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\ _л_в_._-;\-* #,##0.00\ _л_в_._-;_-* &quot;-&quot;??\ _л_в_._-;_-@_-"/>
    <numFmt numFmtId="164" formatCode="_-* #,##0.00\ _л_в_-;\-* #,##0.00\ _л_в_-;_-* &quot;-&quot;??\ _л_в_-;_-@_-"/>
    <numFmt numFmtId="165" formatCode="#,##0.00_ ;\-#,##0.00\ "/>
    <numFmt numFmtId="166" formatCode="0.000"/>
  </numFmts>
  <fonts count="3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b/>
      <sz val="9"/>
      <name val="Arial"/>
      <family val="2"/>
      <charset val="204"/>
    </font>
    <font>
      <b/>
      <sz val="9"/>
      <color indexed="8"/>
      <name val="Arial"/>
      <family val="2"/>
      <charset val="204"/>
    </font>
    <font>
      <sz val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8"/>
      <name val="Arial"/>
      <family val="2"/>
      <charset val="204"/>
    </font>
    <font>
      <b/>
      <vertAlign val="superscript"/>
      <sz val="9"/>
      <name val="Arial"/>
      <family val="2"/>
      <charset val="204"/>
    </font>
    <font>
      <b/>
      <vertAlign val="superscript"/>
      <sz val="10"/>
      <name val="Arial"/>
      <family val="2"/>
      <charset val="204"/>
    </font>
    <font>
      <sz val="8"/>
      <name val="Calibri"/>
      <family val="2"/>
    </font>
    <font>
      <sz val="10"/>
      <name val="HebarCond"/>
      <charset val="204"/>
    </font>
    <font>
      <sz val="10"/>
      <name val="Arial"/>
      <family val="2"/>
      <charset val="204"/>
    </font>
    <font>
      <b/>
      <sz val="12"/>
      <name val="HebarCond"/>
      <charset val="204"/>
    </font>
    <font>
      <b/>
      <sz val="7"/>
      <name val="Arial"/>
      <family val="2"/>
      <charset val="204"/>
    </font>
    <font>
      <b/>
      <sz val="9"/>
      <name val="Courier"/>
      <family val="3"/>
      <charset val="204"/>
    </font>
    <font>
      <b/>
      <sz val="7"/>
      <color indexed="8"/>
      <name val="Times New (WL)"/>
      <family val="1"/>
      <charset val="186"/>
    </font>
    <font>
      <sz val="9"/>
      <name val="Courier"/>
      <family val="1"/>
      <charset val="204"/>
    </font>
    <font>
      <sz val="9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9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b/>
      <sz val="14"/>
      <name val="Arial"/>
      <family val="2"/>
      <charset val="204"/>
    </font>
    <font>
      <sz val="11"/>
      <name val="Arial"/>
      <family val="2"/>
      <charset val="204"/>
    </font>
    <font>
      <b/>
      <sz val="12"/>
      <name val="Arial"/>
      <family val="2"/>
      <charset val="204"/>
    </font>
    <font>
      <i/>
      <sz val="12"/>
      <name val="Arial"/>
      <family val="2"/>
      <charset val="204"/>
    </font>
    <font>
      <sz val="10"/>
      <color indexed="8"/>
      <name val="Arial"/>
      <family val="2"/>
      <charset val="204"/>
    </font>
    <font>
      <sz val="11"/>
      <name val="Calibri"/>
      <family val="2"/>
      <scheme val="minor"/>
    </font>
    <font>
      <b/>
      <sz val="10"/>
      <color indexed="10"/>
      <name val="Arial"/>
      <family val="2"/>
      <charset val="204"/>
    </font>
    <font>
      <sz val="12"/>
      <name val="Arial"/>
      <family val="2"/>
      <charset val="204"/>
    </font>
    <font>
      <sz val="11"/>
      <color theme="1"/>
      <name val="Arial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9" tint="0.59996337778862885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15" fillId="0" borderId="0"/>
  </cellStyleXfs>
  <cellXfs count="412">
    <xf numFmtId="0" fontId="0" fillId="0" borderId="0" xfId="0"/>
    <xf numFmtId="0" fontId="0" fillId="2" borderId="0" xfId="0" applyFill="1"/>
    <xf numFmtId="0" fontId="4" fillId="2" borderId="0" xfId="0" applyFont="1" applyFill="1" applyBorder="1"/>
    <xf numFmtId="0" fontId="4" fillId="2" borderId="0" xfId="0" applyFont="1" applyFill="1"/>
    <xf numFmtId="0" fontId="4" fillId="2" borderId="0" xfId="0" applyFont="1" applyFill="1" applyBorder="1" applyAlignment="1">
      <alignment horizontal="right"/>
    </xf>
    <xf numFmtId="0" fontId="6" fillId="3" borderId="1" xfId="0" applyFont="1" applyFill="1" applyBorder="1"/>
    <xf numFmtId="0" fontId="6" fillId="3" borderId="1" xfId="0" applyFont="1" applyFill="1" applyBorder="1" applyAlignment="1">
      <alignment horizontal="center"/>
    </xf>
    <xf numFmtId="0" fontId="5" fillId="3" borderId="1" xfId="0" applyFont="1" applyFill="1" applyBorder="1"/>
    <xf numFmtId="0" fontId="6" fillId="3" borderId="2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vertical="top"/>
    </xf>
    <xf numFmtId="0" fontId="6" fillId="3" borderId="2" xfId="0" applyFont="1" applyFill="1" applyBorder="1" applyAlignment="1"/>
    <xf numFmtId="0" fontId="6" fillId="3" borderId="1" xfId="0" applyFont="1" applyFill="1" applyBorder="1" applyAlignment="1">
      <alignment horizontal="center" vertical="top"/>
    </xf>
    <xf numFmtId="0" fontId="5" fillId="3" borderId="3" xfId="0" applyFont="1" applyFill="1" applyBorder="1"/>
    <xf numFmtId="0" fontId="6" fillId="3" borderId="3" xfId="0" applyFont="1" applyFill="1" applyBorder="1" applyAlignment="1">
      <alignment horizontal="center" vertical="top"/>
    </xf>
    <xf numFmtId="49" fontId="6" fillId="2" borderId="9" xfId="0" applyNumberFormat="1" applyFont="1" applyFill="1" applyBorder="1" applyAlignment="1">
      <alignment horizontal="center"/>
    </xf>
    <xf numFmtId="3" fontId="7" fillId="2" borderId="10" xfId="1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center"/>
    </xf>
    <xf numFmtId="14" fontId="5" fillId="2" borderId="1" xfId="0" applyNumberFormat="1" applyFont="1" applyFill="1" applyBorder="1" applyAlignment="1">
      <alignment horizontal="center"/>
    </xf>
    <xf numFmtId="164" fontId="5" fillId="2" borderId="1" xfId="1" applyNumberFormat="1" applyFont="1" applyFill="1" applyBorder="1" applyAlignment="1">
      <alignment horizontal="center"/>
    </xf>
    <xf numFmtId="0" fontId="5" fillId="2" borderId="9" xfId="0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center" vertical="center"/>
    </xf>
    <xf numFmtId="14" fontId="5" fillId="2" borderId="3" xfId="0" applyNumberFormat="1" applyFont="1" applyFill="1" applyBorder="1" applyAlignment="1">
      <alignment horizontal="center" vertical="center"/>
    </xf>
    <xf numFmtId="164" fontId="5" fillId="2" borderId="3" xfId="1" applyNumberFormat="1" applyFont="1" applyFill="1" applyBorder="1" applyAlignment="1">
      <alignment horizontal="center" vertical="center"/>
    </xf>
    <xf numFmtId="0" fontId="6" fillId="0" borderId="3" xfId="0" applyFont="1" applyBorder="1"/>
    <xf numFmtId="164" fontId="6" fillId="0" borderId="3" xfId="0" applyNumberFormat="1" applyFont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7" fillId="4" borderId="1" xfId="0" applyFont="1" applyFill="1" applyBorder="1" applyAlignment="1" applyProtection="1">
      <alignment horizontal="right"/>
    </xf>
    <xf numFmtId="14" fontId="7" fillId="4" borderId="5" xfId="0" applyNumberFormat="1" applyFont="1" applyFill="1" applyBorder="1" applyAlignment="1" applyProtection="1">
      <alignment horizontal="center"/>
    </xf>
    <xf numFmtId="14" fontId="7" fillId="4" borderId="1" xfId="0" applyNumberFormat="1" applyFont="1" applyFill="1" applyBorder="1" applyAlignment="1" applyProtection="1">
      <alignment horizontal="center"/>
    </xf>
    <xf numFmtId="3" fontId="7" fillId="4" borderId="4" xfId="0" applyNumberFormat="1" applyFont="1" applyFill="1" applyBorder="1" applyAlignment="1" applyProtection="1">
      <alignment horizontal="center"/>
    </xf>
    <xf numFmtId="39" fontId="7" fillId="4" borderId="1" xfId="0" applyNumberFormat="1" applyFont="1" applyFill="1" applyBorder="1" applyProtection="1"/>
    <xf numFmtId="39" fontId="7" fillId="4" borderId="1" xfId="0" applyNumberFormat="1" applyFont="1" applyFill="1" applyBorder="1" applyAlignment="1" applyProtection="1">
      <alignment horizontal="right"/>
    </xf>
    <xf numFmtId="10" fontId="7" fillId="4" borderId="1" xfId="0" applyNumberFormat="1" applyFont="1" applyFill="1" applyBorder="1" applyAlignment="1" applyProtection="1">
      <alignment horizontal="center"/>
    </xf>
    <xf numFmtId="0" fontId="6" fillId="0" borderId="2" xfId="0" applyFont="1" applyBorder="1" applyAlignment="1">
      <alignment horizontal="right"/>
    </xf>
    <xf numFmtId="14" fontId="7" fillId="0" borderId="2" xfId="0" applyNumberFormat="1" applyFont="1" applyFill="1" applyBorder="1" applyAlignment="1" applyProtection="1">
      <alignment horizontal="center"/>
    </xf>
    <xf numFmtId="3" fontId="7" fillId="0" borderId="2" xfId="0" applyNumberFormat="1" applyFont="1" applyFill="1" applyBorder="1" applyAlignment="1" applyProtection="1">
      <alignment horizontal="center"/>
    </xf>
    <xf numFmtId="39" fontId="7" fillId="0" borderId="2" xfId="0" applyNumberFormat="1" applyFont="1" applyFill="1" applyBorder="1" applyProtection="1"/>
    <xf numFmtId="39" fontId="7" fillId="0" borderId="2" xfId="0" applyNumberFormat="1" applyFont="1" applyFill="1" applyBorder="1" applyAlignment="1" applyProtection="1">
      <alignment horizontal="right"/>
    </xf>
    <xf numFmtId="10" fontId="7" fillId="0" borderId="2" xfId="0" applyNumberFormat="1" applyFont="1" applyFill="1" applyBorder="1" applyAlignment="1" applyProtection="1">
      <alignment horizontal="center"/>
    </xf>
    <xf numFmtId="14" fontId="7" fillId="0" borderId="3" xfId="0" applyNumberFormat="1" applyFont="1" applyFill="1" applyBorder="1" applyAlignment="1" applyProtection="1">
      <alignment horizontal="center"/>
    </xf>
    <xf numFmtId="3" fontId="7" fillId="0" borderId="3" xfId="0" applyNumberFormat="1" applyFont="1" applyFill="1" applyBorder="1" applyAlignment="1" applyProtection="1">
      <alignment horizontal="center"/>
    </xf>
    <xf numFmtId="39" fontId="7" fillId="0" borderId="3" xfId="0" applyNumberFormat="1" applyFont="1" applyFill="1" applyBorder="1" applyAlignment="1" applyProtection="1">
      <alignment horizontal="right"/>
    </xf>
    <xf numFmtId="39" fontId="7" fillId="0" borderId="3" xfId="0" applyNumberFormat="1" applyFont="1" applyFill="1" applyBorder="1" applyProtection="1"/>
    <xf numFmtId="10" fontId="7" fillId="0" borderId="3" xfId="0" applyNumberFormat="1" applyFont="1" applyFill="1" applyBorder="1" applyAlignment="1" applyProtection="1">
      <alignment horizontal="center"/>
    </xf>
    <xf numFmtId="0" fontId="6" fillId="0" borderId="0" xfId="0" applyFont="1"/>
    <xf numFmtId="39" fontId="7" fillId="0" borderId="0" xfId="0" applyNumberFormat="1" applyFont="1" applyFill="1" applyBorder="1" applyProtection="1"/>
    <xf numFmtId="39" fontId="7" fillId="0" borderId="0" xfId="0" applyNumberFormat="1" applyFont="1" applyFill="1" applyBorder="1" applyAlignment="1" applyProtection="1">
      <alignment horizontal="right"/>
    </xf>
    <xf numFmtId="10" fontId="7" fillId="0" borderId="0" xfId="0" applyNumberFormat="1" applyFont="1" applyFill="1" applyBorder="1" applyAlignment="1" applyProtection="1">
      <alignment horizontal="center"/>
    </xf>
    <xf numFmtId="0" fontId="6" fillId="0" borderId="7" xfId="0" applyFont="1" applyBorder="1" applyAlignment="1">
      <alignment horizontal="right"/>
    </xf>
    <xf numFmtId="14" fontId="7" fillId="4" borderId="2" xfId="0" applyNumberFormat="1" applyFont="1" applyFill="1" applyBorder="1" applyAlignment="1" applyProtection="1">
      <alignment horizontal="center"/>
    </xf>
    <xf numFmtId="10" fontId="7" fillId="0" borderId="2" xfId="2" applyNumberFormat="1" applyFont="1" applyFill="1" applyBorder="1" applyAlignment="1" applyProtection="1">
      <alignment horizontal="center"/>
    </xf>
    <xf numFmtId="10" fontId="7" fillId="0" borderId="3" xfId="2" applyNumberFormat="1" applyFont="1" applyFill="1" applyBorder="1" applyAlignment="1" applyProtection="1">
      <alignment horizontal="center"/>
    </xf>
    <xf numFmtId="0" fontId="7" fillId="5" borderId="9" xfId="0" applyFont="1" applyFill="1" applyBorder="1" applyAlignment="1" applyProtection="1">
      <alignment horizontal="left"/>
    </xf>
    <xf numFmtId="0" fontId="7" fillId="5" borderId="10" xfId="0" applyFont="1" applyFill="1" applyBorder="1" applyAlignment="1">
      <alignment horizontal="center"/>
    </xf>
    <xf numFmtId="0" fontId="6" fillId="0" borderId="0" xfId="0" applyFont="1" applyAlignment="1" applyProtection="1">
      <alignment horizontal="left"/>
    </xf>
    <xf numFmtId="0" fontId="6" fillId="0" borderId="0" xfId="0" applyFont="1" applyAlignment="1">
      <alignment horizontal="right"/>
    </xf>
    <xf numFmtId="4" fontId="6" fillId="0" borderId="0" xfId="0" applyNumberFormat="1" applyFont="1"/>
    <xf numFmtId="0" fontId="6" fillId="0" borderId="0" xfId="0" applyFont="1" applyAlignment="1">
      <alignment horizontal="left"/>
    </xf>
    <xf numFmtId="0" fontId="6" fillId="0" borderId="0" xfId="0" applyFont="1" applyBorder="1"/>
    <xf numFmtId="0" fontId="7" fillId="0" borderId="0" xfId="0" applyFont="1" applyFill="1" applyBorder="1" applyAlignment="1">
      <alignment horizontal="right"/>
    </xf>
    <xf numFmtId="3" fontId="7" fillId="4" borderId="1" xfId="0" applyNumberFormat="1" applyFont="1" applyFill="1" applyBorder="1" applyAlignment="1" applyProtection="1">
      <alignment horizontal="center"/>
    </xf>
    <xf numFmtId="10" fontId="7" fillId="4" borderId="1" xfId="2" applyNumberFormat="1" applyFont="1" applyFill="1" applyBorder="1" applyAlignment="1" applyProtection="1">
      <alignment horizontal="center"/>
    </xf>
    <xf numFmtId="14" fontId="7" fillId="0" borderId="0" xfId="0" applyNumberFormat="1" applyFont="1" applyFill="1" applyBorder="1" applyAlignment="1" applyProtection="1">
      <alignment horizontal="center"/>
    </xf>
    <xf numFmtId="3" fontId="7" fillId="0" borderId="0" xfId="0" applyNumberFormat="1" applyFont="1" applyFill="1" applyBorder="1" applyAlignment="1" applyProtection="1">
      <alignment horizontal="center"/>
    </xf>
    <xf numFmtId="39" fontId="7" fillId="0" borderId="0" xfId="0" applyNumberFormat="1" applyFont="1" applyFill="1" applyBorder="1" applyAlignment="1">
      <alignment horizontal="right"/>
    </xf>
    <xf numFmtId="0" fontId="6" fillId="4" borderId="1" xfId="0" applyFont="1" applyFill="1" applyBorder="1"/>
    <xf numFmtId="39" fontId="6" fillId="4" borderId="1" xfId="0" applyNumberFormat="1" applyFont="1" applyFill="1" applyBorder="1" applyAlignment="1">
      <alignment horizontal="right"/>
    </xf>
    <xf numFmtId="0" fontId="6" fillId="4" borderId="7" xfId="0" applyFont="1" applyFill="1" applyBorder="1" applyAlignment="1">
      <alignment horizontal="center"/>
    </xf>
    <xf numFmtId="14" fontId="7" fillId="4" borderId="7" xfId="0" applyNumberFormat="1" applyFont="1" applyFill="1" applyBorder="1" applyAlignment="1" applyProtection="1">
      <alignment horizontal="center"/>
    </xf>
    <xf numFmtId="3" fontId="7" fillId="4" borderId="7" xfId="0" applyNumberFormat="1" applyFont="1" applyFill="1" applyBorder="1" applyAlignment="1" applyProtection="1">
      <alignment horizontal="center"/>
    </xf>
    <xf numFmtId="39" fontId="7" fillId="4" borderId="7" xfId="0" applyNumberFormat="1" applyFont="1" applyFill="1" applyBorder="1" applyProtection="1"/>
    <xf numFmtId="0" fontId="6" fillId="4" borderId="7" xfId="0" applyFont="1" applyFill="1" applyBorder="1"/>
    <xf numFmtId="39" fontId="6" fillId="4" borderId="7" xfId="0" applyNumberFormat="1" applyFont="1" applyFill="1" applyBorder="1" applyAlignment="1">
      <alignment horizontal="right"/>
    </xf>
    <xf numFmtId="39" fontId="6" fillId="4" borderId="7" xfId="0" applyNumberFormat="1" applyFont="1" applyFill="1" applyBorder="1" applyAlignment="1">
      <alignment horizontal="left"/>
    </xf>
    <xf numFmtId="10" fontId="7" fillId="4" borderId="7" xfId="2" applyNumberFormat="1" applyFont="1" applyFill="1" applyBorder="1" applyAlignment="1" applyProtection="1">
      <alignment horizontal="center"/>
    </xf>
    <xf numFmtId="0" fontId="6" fillId="4" borderId="2" xfId="0" applyFont="1" applyFill="1" applyBorder="1"/>
    <xf numFmtId="0" fontId="6" fillId="4" borderId="6" xfId="0" applyFont="1" applyFill="1" applyBorder="1" applyAlignment="1">
      <alignment horizontal="center"/>
    </xf>
    <xf numFmtId="14" fontId="7" fillId="4" borderId="4" xfId="0" applyNumberFormat="1" applyFont="1" applyFill="1" applyBorder="1" applyAlignment="1" applyProtection="1">
      <alignment horizontal="center"/>
    </xf>
    <xf numFmtId="39" fontId="7" fillId="4" borderId="4" xfId="0" applyNumberFormat="1" applyFont="1" applyFill="1" applyBorder="1" applyProtection="1"/>
    <xf numFmtId="0" fontId="6" fillId="4" borderId="4" xfId="0" applyFont="1" applyFill="1" applyBorder="1"/>
    <xf numFmtId="0" fontId="6" fillId="4" borderId="4" xfId="0" applyFont="1" applyFill="1" applyBorder="1" applyAlignment="1">
      <alignment horizontal="left"/>
    </xf>
    <xf numFmtId="10" fontId="7" fillId="4" borderId="5" xfId="2" applyNumberFormat="1" applyFont="1" applyFill="1" applyBorder="1" applyAlignment="1" applyProtection="1">
      <alignment horizontal="center"/>
    </xf>
    <xf numFmtId="39" fontId="6" fillId="4" borderId="1" xfId="0" applyNumberFormat="1" applyFont="1" applyFill="1" applyBorder="1"/>
    <xf numFmtId="39" fontId="7" fillId="4" borderId="1" xfId="0" applyNumberFormat="1" applyFont="1" applyFill="1" applyBorder="1" applyAlignment="1" applyProtection="1">
      <alignment horizontal="center"/>
    </xf>
    <xf numFmtId="10" fontId="6" fillId="4" borderId="1" xfId="0" applyNumberFormat="1" applyFont="1" applyFill="1" applyBorder="1" applyAlignment="1">
      <alignment horizontal="center"/>
    </xf>
    <xf numFmtId="14" fontId="6" fillId="4" borderId="1" xfId="0" applyNumberFormat="1" applyFont="1" applyFill="1" applyBorder="1" applyAlignment="1" applyProtection="1">
      <alignment horizontal="center"/>
    </xf>
    <xf numFmtId="14" fontId="6" fillId="4" borderId="6" xfId="0" applyNumberFormat="1" applyFont="1" applyFill="1" applyBorder="1" applyAlignment="1" applyProtection="1">
      <alignment horizontal="center"/>
    </xf>
    <xf numFmtId="3" fontId="6" fillId="4" borderId="1" xfId="0" applyNumberFormat="1" applyFont="1" applyFill="1" applyBorder="1" applyAlignment="1" applyProtection="1">
      <alignment horizontal="center"/>
    </xf>
    <xf numFmtId="39" fontId="6" fillId="4" borderId="1" xfId="0" applyNumberFormat="1" applyFont="1" applyFill="1" applyBorder="1" applyProtection="1"/>
    <xf numFmtId="39" fontId="6" fillId="4" borderId="1" xfId="0" applyNumberFormat="1" applyFont="1" applyFill="1" applyBorder="1" applyAlignment="1" applyProtection="1">
      <alignment horizontal="right"/>
    </xf>
    <xf numFmtId="10" fontId="6" fillId="4" borderId="1" xfId="2" applyNumberFormat="1" applyFont="1" applyFill="1" applyBorder="1" applyAlignment="1" applyProtection="1">
      <alignment horizontal="center"/>
    </xf>
    <xf numFmtId="10" fontId="6" fillId="4" borderId="1" xfId="0" applyNumberFormat="1" applyFont="1" applyFill="1" applyBorder="1" applyAlignment="1" applyProtection="1">
      <alignment horizontal="center"/>
    </xf>
    <xf numFmtId="0" fontId="6" fillId="5" borderId="10" xfId="0" applyFont="1" applyFill="1" applyBorder="1" applyAlignment="1">
      <alignment horizontal="center"/>
    </xf>
    <xf numFmtId="39" fontId="7" fillId="5" borderId="3" xfId="0" applyNumberFormat="1" applyFont="1" applyFill="1" applyBorder="1" applyAlignment="1" applyProtection="1">
      <alignment horizontal="right"/>
    </xf>
    <xf numFmtId="0" fontId="7" fillId="5" borderId="3" xfId="0" applyFont="1" applyFill="1" applyBorder="1" applyAlignment="1">
      <alignment horizontal="center"/>
    </xf>
    <xf numFmtId="0" fontId="7" fillId="5" borderId="3" xfId="0" applyFont="1" applyFill="1" applyBorder="1"/>
    <xf numFmtId="0" fontId="7" fillId="5" borderId="9" xfId="0" applyFont="1" applyFill="1" applyBorder="1" applyAlignment="1" applyProtection="1">
      <alignment horizontal="center"/>
    </xf>
    <xf numFmtId="0" fontId="7" fillId="5" borderId="3" xfId="0" applyFont="1" applyFill="1" applyBorder="1" applyAlignment="1" applyProtection="1">
      <alignment horizontal="center"/>
    </xf>
    <xf numFmtId="0" fontId="7" fillId="5" borderId="10" xfId="0" applyFont="1" applyFill="1" applyBorder="1"/>
    <xf numFmtId="0" fontId="6" fillId="4" borderId="0" xfId="0" applyFont="1" applyFill="1" applyBorder="1" applyAlignment="1">
      <alignment horizontal="center"/>
    </xf>
    <xf numFmtId="3" fontId="7" fillId="4" borderId="0" xfId="0" applyNumberFormat="1" applyFont="1" applyFill="1" applyBorder="1" applyAlignment="1" applyProtection="1">
      <alignment horizontal="center"/>
    </xf>
    <xf numFmtId="39" fontId="7" fillId="4" borderId="0" xfId="0" applyNumberFormat="1" applyFont="1" applyFill="1" applyBorder="1" applyProtection="1"/>
    <xf numFmtId="0" fontId="6" fillId="4" borderId="0" xfId="0" applyFont="1" applyFill="1" applyBorder="1"/>
    <xf numFmtId="0" fontId="6" fillId="4" borderId="0" xfId="0" applyFont="1" applyFill="1" applyBorder="1" applyAlignment="1">
      <alignment horizontal="left"/>
    </xf>
    <xf numFmtId="2" fontId="5" fillId="2" borderId="3" xfId="1" applyNumberFormat="1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right"/>
    </xf>
    <xf numFmtId="39" fontId="7" fillId="5" borderId="3" xfId="0" applyNumberFormat="1" applyFont="1" applyFill="1" applyBorder="1" applyProtection="1"/>
    <xf numFmtId="0" fontId="6" fillId="0" borderId="3" xfId="0" applyFont="1" applyBorder="1" applyAlignment="1">
      <alignment horizontal="right"/>
    </xf>
    <xf numFmtId="3" fontId="7" fillId="0" borderId="8" xfId="0" applyNumberFormat="1" applyFont="1" applyFill="1" applyBorder="1" applyAlignment="1" applyProtection="1">
      <alignment horizontal="center"/>
    </xf>
    <xf numFmtId="39" fontId="6" fillId="0" borderId="2" xfId="0" applyNumberFormat="1" applyFont="1" applyFill="1" applyBorder="1"/>
    <xf numFmtId="10" fontId="6" fillId="0" borderId="2" xfId="0" applyNumberFormat="1" applyFont="1" applyFill="1" applyBorder="1" applyAlignment="1">
      <alignment horizontal="center"/>
    </xf>
    <xf numFmtId="166" fontId="5" fillId="2" borderId="1" xfId="1" applyNumberFormat="1" applyFont="1" applyFill="1" applyBorder="1" applyAlignment="1">
      <alignment horizontal="center"/>
    </xf>
    <xf numFmtId="166" fontId="5" fillId="2" borderId="3" xfId="1" applyNumberFormat="1" applyFont="1" applyFill="1" applyBorder="1" applyAlignment="1">
      <alignment horizontal="center" vertical="center"/>
    </xf>
    <xf numFmtId="0" fontId="4" fillId="0" borderId="0" xfId="5"/>
    <xf numFmtId="0" fontId="8" fillId="0" borderId="0" xfId="5" applyFont="1"/>
    <xf numFmtId="0" fontId="4" fillId="0" borderId="0" xfId="6"/>
    <xf numFmtId="0" fontId="3" fillId="0" borderId="0" xfId="0" applyFont="1"/>
    <xf numFmtId="0" fontId="3" fillId="0" borderId="0" xfId="0" applyFont="1" applyAlignment="1" applyProtection="1">
      <alignment horizontal="centerContinuous"/>
    </xf>
    <xf numFmtId="0" fontId="7" fillId="0" borderId="5" xfId="0" applyFont="1" applyFill="1" applyBorder="1" applyAlignment="1" applyProtection="1">
      <alignment horizontal="centerContinuous"/>
    </xf>
    <xf numFmtId="0" fontId="7" fillId="0" borderId="14" xfId="0" applyFont="1" applyFill="1" applyBorder="1" applyAlignment="1" applyProtection="1">
      <alignment horizontal="centerContinuous"/>
    </xf>
    <xf numFmtId="0" fontId="7" fillId="0" borderId="2" xfId="0" applyFont="1" applyFill="1" applyBorder="1" applyAlignment="1">
      <alignment horizontal="center"/>
    </xf>
    <xf numFmtId="39" fontId="7" fillId="0" borderId="2" xfId="0" applyNumberFormat="1" applyFont="1" applyFill="1" applyBorder="1" applyAlignment="1" applyProtection="1">
      <alignment horizontal="center"/>
    </xf>
    <xf numFmtId="39" fontId="7" fillId="0" borderId="8" xfId="0" applyNumberFormat="1" applyFont="1" applyFill="1" applyBorder="1" applyAlignment="1" applyProtection="1">
      <alignment horizontal="center"/>
    </xf>
    <xf numFmtId="4" fontId="7" fillId="0" borderId="2" xfId="0" applyNumberFormat="1" applyFont="1" applyFill="1" applyBorder="1" applyAlignment="1" applyProtection="1">
      <alignment horizontal="center"/>
    </xf>
    <xf numFmtId="0" fontId="6" fillId="0" borderId="0" xfId="0" applyFont="1" applyBorder="1" applyAlignment="1">
      <alignment horizontal="center"/>
    </xf>
    <xf numFmtId="14" fontId="7" fillId="0" borderId="7" xfId="0" applyNumberFormat="1" applyFont="1" applyFill="1" applyBorder="1" applyAlignment="1" applyProtection="1">
      <alignment horizontal="center"/>
    </xf>
    <xf numFmtId="0" fontId="6" fillId="5" borderId="14" xfId="0" applyFont="1" applyFill="1" applyBorder="1" applyAlignment="1">
      <alignment horizontal="center"/>
    </xf>
    <xf numFmtId="39" fontId="7" fillId="5" borderId="12" xfId="0" applyNumberFormat="1" applyFont="1" applyFill="1" applyBorder="1" applyAlignment="1" applyProtection="1">
      <alignment horizontal="right"/>
    </xf>
    <xf numFmtId="0" fontId="7" fillId="5" borderId="12" xfId="0" applyFont="1" applyFill="1" applyBorder="1" applyAlignment="1">
      <alignment horizontal="right"/>
    </xf>
    <xf numFmtId="0" fontId="7" fillId="5" borderId="12" xfId="0" applyFont="1" applyFill="1" applyBorder="1" applyAlignment="1">
      <alignment horizontal="center"/>
    </xf>
    <xf numFmtId="39" fontId="7" fillId="5" borderId="12" xfId="0" applyNumberFormat="1" applyFont="1" applyFill="1" applyBorder="1" applyProtection="1"/>
    <xf numFmtId="0" fontId="6" fillId="4" borderId="1" xfId="0" applyFont="1" applyFill="1" applyBorder="1" applyAlignment="1" applyProtection="1">
      <alignment horizontal="right"/>
    </xf>
    <xf numFmtId="0" fontId="7" fillId="5" borderId="13" xfId="0" applyFont="1" applyFill="1" applyBorder="1" applyAlignment="1" applyProtection="1">
      <alignment horizontal="left"/>
    </xf>
    <xf numFmtId="0" fontId="7" fillId="5" borderId="14" xfId="0" applyFont="1" applyFill="1" applyBorder="1" applyAlignment="1">
      <alignment horizontal="center"/>
    </xf>
    <xf numFmtId="0" fontId="7" fillId="5" borderId="15" xfId="0" applyFont="1" applyFill="1" applyBorder="1" applyAlignment="1">
      <alignment horizontal="center"/>
    </xf>
    <xf numFmtId="0" fontId="6" fillId="5" borderId="13" xfId="0" applyFont="1" applyFill="1" applyBorder="1" applyAlignment="1" applyProtection="1">
      <alignment horizontal="left"/>
    </xf>
    <xf numFmtId="0" fontId="6" fillId="0" borderId="7" xfId="0" applyFont="1" applyFill="1" applyBorder="1" applyAlignment="1" applyProtection="1">
      <alignment horizontal="left"/>
    </xf>
    <xf numFmtId="0" fontId="7" fillId="0" borderId="2" xfId="0" applyFont="1" applyFill="1" applyBorder="1" applyAlignment="1">
      <alignment horizontal="right"/>
    </xf>
    <xf numFmtId="0" fontId="6" fillId="4" borderId="1" xfId="0" applyFont="1" applyFill="1" applyBorder="1" applyAlignment="1">
      <alignment horizontal="right"/>
    </xf>
    <xf numFmtId="39" fontId="7" fillId="0" borderId="2" xfId="0" applyNumberFormat="1" applyFont="1" applyFill="1" applyBorder="1" applyAlignment="1">
      <alignment horizontal="right"/>
    </xf>
    <xf numFmtId="39" fontId="7" fillId="0" borderId="3" xfId="0" applyNumberFormat="1" applyFont="1" applyFill="1" applyBorder="1" applyAlignment="1">
      <alignment horizontal="right"/>
    </xf>
    <xf numFmtId="0" fontId="7" fillId="5" borderId="14" xfId="0" applyFont="1" applyFill="1" applyBorder="1" applyAlignment="1">
      <alignment horizontal="right"/>
    </xf>
    <xf numFmtId="0" fontId="7" fillId="5" borderId="13" xfId="0" applyFont="1" applyFill="1" applyBorder="1" applyAlignment="1">
      <alignment horizontal="right"/>
    </xf>
    <xf numFmtId="10" fontId="7" fillId="0" borderId="0" xfId="0" applyNumberFormat="1" applyFont="1" applyFill="1" applyBorder="1" applyAlignment="1">
      <alignment horizontal="center"/>
    </xf>
    <xf numFmtId="39" fontId="7" fillId="0" borderId="8" xfId="0" applyNumberFormat="1" applyFont="1" applyFill="1" applyBorder="1" applyProtection="1"/>
    <xf numFmtId="10" fontId="7" fillId="0" borderId="0" xfId="2" applyNumberFormat="1" applyFont="1" applyFill="1" applyBorder="1" applyAlignment="1" applyProtection="1">
      <alignment horizontal="center"/>
    </xf>
    <xf numFmtId="39" fontId="7" fillId="0" borderId="0" xfId="0" applyNumberFormat="1" applyFont="1" applyFill="1" applyBorder="1" applyAlignment="1" applyProtection="1">
      <alignment horizontal="center"/>
    </xf>
    <xf numFmtId="0" fontId="7" fillId="4" borderId="7" xfId="0" applyFont="1" applyFill="1" applyBorder="1" applyAlignment="1" applyProtection="1">
      <alignment horizontal="right"/>
    </xf>
    <xf numFmtId="3" fontId="7" fillId="0" borderId="7" xfId="0" applyNumberFormat="1" applyFont="1" applyFill="1" applyBorder="1" applyAlignment="1" applyProtection="1">
      <alignment horizontal="center"/>
    </xf>
    <xf numFmtId="39" fontId="7" fillId="0" borderId="7" xfId="0" applyNumberFormat="1" applyFont="1" applyFill="1" applyBorder="1" applyAlignment="1" applyProtection="1">
      <alignment horizontal="right"/>
    </xf>
    <xf numFmtId="39" fontId="6" fillId="0" borderId="2" xfId="1" applyNumberFormat="1" applyFont="1" applyFill="1" applyBorder="1" applyAlignment="1"/>
    <xf numFmtId="39" fontId="6" fillId="0" borderId="2" xfId="0" applyNumberFormat="1" applyFont="1" applyFill="1" applyBorder="1" applyAlignment="1"/>
    <xf numFmtId="165" fontId="6" fillId="0" borderId="2" xfId="1" applyNumberFormat="1" applyFont="1" applyFill="1" applyBorder="1" applyAlignment="1">
      <alignment horizontal="right"/>
    </xf>
    <xf numFmtId="39" fontId="6" fillId="0" borderId="3" xfId="1" applyNumberFormat="1" applyFont="1" applyFill="1" applyBorder="1" applyAlignment="1"/>
    <xf numFmtId="165" fontId="6" fillId="0" borderId="3" xfId="1" applyNumberFormat="1" applyFont="1" applyFill="1" applyBorder="1" applyAlignment="1">
      <alignment horizontal="right"/>
    </xf>
    <xf numFmtId="39" fontId="6" fillId="0" borderId="3" xfId="0" applyNumberFormat="1" applyFont="1" applyFill="1" applyBorder="1"/>
    <xf numFmtId="10" fontId="6" fillId="0" borderId="3" xfId="0" applyNumberFormat="1" applyFont="1" applyFill="1" applyBorder="1" applyAlignment="1">
      <alignment horizontal="center"/>
    </xf>
    <xf numFmtId="14" fontId="7" fillId="0" borderId="8" xfId="0" applyNumberFormat="1" applyFont="1" applyFill="1" applyBorder="1" applyAlignment="1" applyProtection="1">
      <alignment horizontal="center"/>
    </xf>
    <xf numFmtId="0" fontId="6" fillId="5" borderId="15" xfId="0" applyFont="1" applyFill="1" applyBorder="1" applyAlignment="1">
      <alignment horizontal="center"/>
    </xf>
    <xf numFmtId="0" fontId="6" fillId="5" borderId="9" xfId="0" applyFont="1" applyFill="1" applyBorder="1" applyAlignment="1" applyProtection="1">
      <alignment horizontal="left"/>
    </xf>
    <xf numFmtId="0" fontId="7" fillId="5" borderId="9" xfId="0" applyFont="1" applyFill="1" applyBorder="1" applyAlignment="1">
      <alignment horizontal="right"/>
    </xf>
    <xf numFmtId="0" fontId="7" fillId="0" borderId="13" xfId="0" applyFont="1" applyFill="1" applyBorder="1" applyAlignment="1" applyProtection="1">
      <alignment horizontal="left"/>
    </xf>
    <xf numFmtId="0" fontId="7" fillId="0" borderId="14" xfId="0" applyFont="1" applyFill="1" applyBorder="1" applyAlignment="1">
      <alignment horizontal="center"/>
    </xf>
    <xf numFmtId="39" fontId="7" fillId="0" borderId="14" xfId="0" applyNumberFormat="1" applyFont="1" applyFill="1" applyBorder="1" applyAlignment="1" applyProtection="1">
      <alignment horizontal="right"/>
    </xf>
    <xf numFmtId="0" fontId="7" fillId="0" borderId="14" xfId="0" applyFont="1" applyFill="1" applyBorder="1" applyAlignment="1">
      <alignment horizontal="right"/>
    </xf>
    <xf numFmtId="0" fontId="7" fillId="4" borderId="2" xfId="0" applyFont="1" applyFill="1" applyBorder="1" applyAlignment="1" applyProtection="1">
      <alignment horizontal="right"/>
    </xf>
    <xf numFmtId="0" fontId="7" fillId="0" borderId="7" xfId="0" applyFont="1" applyFill="1" applyBorder="1" applyAlignment="1" applyProtection="1">
      <alignment horizontal="left"/>
    </xf>
    <xf numFmtId="39" fontId="7" fillId="0" borderId="12" xfId="0" applyNumberFormat="1" applyFont="1" applyFill="1" applyBorder="1" applyAlignment="1" applyProtection="1">
      <alignment horizontal="right"/>
    </xf>
    <xf numFmtId="0" fontId="7" fillId="0" borderId="12" xfId="0" applyFont="1" applyFill="1" applyBorder="1" applyAlignment="1">
      <alignment horizontal="right"/>
    </xf>
    <xf numFmtId="0" fontId="7" fillId="0" borderId="12" xfId="0" applyFont="1" applyFill="1" applyBorder="1" applyAlignment="1">
      <alignment horizontal="center"/>
    </xf>
    <xf numFmtId="39" fontId="7" fillId="0" borderId="12" xfId="0" applyNumberFormat="1" applyFont="1" applyFill="1" applyBorder="1" applyProtection="1"/>
    <xf numFmtId="0" fontId="7" fillId="5" borderId="12" xfId="0" applyFont="1" applyFill="1" applyBorder="1"/>
    <xf numFmtId="39" fontId="7" fillId="0" borderId="14" xfId="0" applyNumberFormat="1" applyFont="1" applyFill="1" applyBorder="1" applyProtection="1"/>
    <xf numFmtId="4" fontId="7" fillId="0" borderId="14" xfId="0" applyNumberFormat="1" applyFont="1" applyFill="1" applyBorder="1" applyProtection="1"/>
    <xf numFmtId="0" fontId="16" fillId="0" borderId="0" xfId="0" applyFont="1" applyAlignment="1"/>
    <xf numFmtId="0" fontId="0" fillId="0" borderId="0" xfId="0" applyBorder="1"/>
    <xf numFmtId="0" fontId="17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right"/>
    </xf>
    <xf numFmtId="0" fontId="17" fillId="0" borderId="0" xfId="0" applyFont="1"/>
    <xf numFmtId="4" fontId="17" fillId="0" borderId="0" xfId="0" applyNumberFormat="1" applyFont="1"/>
    <xf numFmtId="0" fontId="18" fillId="0" borderId="0" xfId="0" applyFont="1" applyFill="1" applyBorder="1"/>
    <xf numFmtId="0" fontId="9" fillId="0" borderId="0" xfId="0" applyFont="1" applyFill="1" applyAlignment="1" applyProtection="1">
      <alignment horizontal="left"/>
    </xf>
    <xf numFmtId="0" fontId="9" fillId="0" borderId="0" xfId="0" applyFont="1" applyFill="1" applyAlignment="1">
      <alignment horizontal="center"/>
    </xf>
    <xf numFmtId="39" fontId="19" fillId="0" borderId="0" xfId="0" applyNumberFormat="1" applyFont="1" applyFill="1" applyBorder="1" applyAlignment="1" applyProtection="1">
      <alignment horizontal="right"/>
    </xf>
    <xf numFmtId="0" fontId="6" fillId="0" borderId="0" xfId="0" applyFont="1" applyFill="1"/>
    <xf numFmtId="0" fontId="6" fillId="0" borderId="0" xfId="0" applyFont="1" applyFill="1" applyBorder="1"/>
    <xf numFmtId="3" fontId="7" fillId="0" borderId="11" xfId="0" applyNumberFormat="1" applyFont="1" applyFill="1" applyBorder="1" applyAlignment="1" applyProtection="1">
      <alignment horizontal="center"/>
    </xf>
    <xf numFmtId="39" fontId="3" fillId="0" borderId="0" xfId="0" applyNumberFormat="1" applyFont="1" applyAlignment="1">
      <alignment horizontal="right"/>
    </xf>
    <xf numFmtId="39" fontId="3" fillId="0" borderId="0" xfId="0" applyNumberFormat="1" applyFont="1"/>
    <xf numFmtId="39" fontId="9" fillId="0" borderId="0" xfId="0" applyNumberFormat="1" applyFont="1" applyFill="1" applyProtection="1"/>
    <xf numFmtId="4" fontId="9" fillId="0" borderId="0" xfId="0" applyNumberFormat="1" applyFont="1" applyFill="1" applyProtection="1"/>
    <xf numFmtId="0" fontId="9" fillId="0" borderId="0" xfId="0" applyFont="1" applyFill="1" applyAlignment="1">
      <alignment horizontal="right"/>
    </xf>
    <xf numFmtId="0" fontId="18" fillId="0" borderId="0" xfId="0" applyFont="1"/>
    <xf numFmtId="0" fontId="18" fillId="0" borderId="0" xfId="0" applyFont="1" applyAlignment="1">
      <alignment horizontal="left"/>
    </xf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right"/>
    </xf>
    <xf numFmtId="4" fontId="18" fillId="0" borderId="0" xfId="0" applyNumberFormat="1" applyFont="1"/>
    <xf numFmtId="0" fontId="20" fillId="0" borderId="0" xfId="0" applyFont="1"/>
    <xf numFmtId="0" fontId="0" fillId="6" borderId="0" xfId="0" applyFill="1"/>
    <xf numFmtId="0" fontId="5" fillId="2" borderId="7" xfId="0" applyNumberFormat="1" applyFont="1" applyFill="1" applyBorder="1" applyAlignment="1">
      <alignment horizontal="center"/>
    </xf>
    <xf numFmtId="3" fontId="22" fillId="2" borderId="0" xfId="1" applyNumberFormat="1" applyFont="1" applyFill="1" applyBorder="1" applyAlignment="1">
      <alignment horizontal="center"/>
    </xf>
    <xf numFmtId="0" fontId="5" fillId="8" borderId="12" xfId="0" applyFont="1" applyFill="1" applyBorder="1" applyAlignment="1">
      <alignment horizontal="center" vertical="center" wrapText="1"/>
    </xf>
    <xf numFmtId="3" fontId="6" fillId="2" borderId="10" xfId="1" applyNumberFormat="1" applyFont="1" applyFill="1" applyBorder="1" applyAlignment="1">
      <alignment horizontal="center"/>
    </xf>
    <xf numFmtId="0" fontId="8" fillId="0" borderId="12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right" vertical="center"/>
    </xf>
    <xf numFmtId="0" fontId="10" fillId="0" borderId="12" xfId="0" applyFont="1" applyBorder="1" applyAlignment="1">
      <alignment horizontal="right" vertical="center"/>
    </xf>
    <xf numFmtId="0" fontId="10" fillId="0" borderId="12" xfId="0" applyFont="1" applyBorder="1" applyAlignment="1">
      <alignment horizontal="center" vertical="center"/>
    </xf>
    <xf numFmtId="0" fontId="6" fillId="9" borderId="1" xfId="0" applyFont="1" applyFill="1" applyBorder="1" applyAlignment="1">
      <alignment horizontal="center"/>
    </xf>
    <xf numFmtId="0" fontId="3" fillId="6" borderId="0" xfId="0" applyFont="1" applyFill="1" applyAlignment="1">
      <alignment horizontal="center"/>
    </xf>
    <xf numFmtId="0" fontId="29" fillId="7" borderId="16" xfId="0" applyFont="1" applyFill="1" applyBorder="1" applyAlignment="1">
      <alignment horizontal="center" vertical="center" wrapText="1"/>
    </xf>
    <xf numFmtId="0" fontId="29" fillId="7" borderId="17" xfId="0" applyFont="1" applyFill="1" applyBorder="1" applyAlignment="1">
      <alignment horizontal="center" vertical="center" wrapText="1"/>
    </xf>
    <xf numFmtId="0" fontId="29" fillId="7" borderId="18" xfId="0" applyFont="1" applyFill="1" applyBorder="1" applyAlignment="1">
      <alignment horizontal="center" vertical="center" wrapText="1"/>
    </xf>
    <xf numFmtId="0" fontId="31" fillId="2" borderId="24" xfId="0" applyFont="1" applyFill="1" applyBorder="1" applyAlignment="1">
      <alignment horizontal="center" wrapText="1"/>
    </xf>
    <xf numFmtId="0" fontId="31" fillId="2" borderId="12" xfId="0" applyFont="1" applyFill="1" applyBorder="1" applyAlignment="1">
      <alignment horizontal="center" wrapText="1"/>
    </xf>
    <xf numFmtId="0" fontId="4" fillId="2" borderId="12" xfId="0" applyFont="1" applyFill="1" applyBorder="1" applyAlignment="1">
      <alignment horizontal="center" wrapText="1"/>
    </xf>
    <xf numFmtId="0" fontId="4" fillId="0" borderId="0" xfId="0" applyFont="1"/>
    <xf numFmtId="0" fontId="31" fillId="0" borderId="0" xfId="0" applyFont="1" applyBorder="1" applyAlignment="1">
      <alignment horizontal="center"/>
    </xf>
    <xf numFmtId="0" fontId="31" fillId="2" borderId="1" xfId="0" applyFont="1" applyFill="1" applyBorder="1" applyAlignment="1">
      <alignment horizontal="center" wrapText="1"/>
    </xf>
    <xf numFmtId="0" fontId="6" fillId="0" borderId="0" xfId="0" applyFont="1" applyFill="1" applyAlignment="1">
      <alignment horizontal="left"/>
    </xf>
    <xf numFmtId="0" fontId="6" fillId="0" borderId="0" xfId="0" applyFont="1" applyFill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Alignment="1">
      <alignment horizontal="right"/>
    </xf>
    <xf numFmtId="4" fontId="6" fillId="0" borderId="0" xfId="0" applyNumberFormat="1" applyFont="1" applyFill="1"/>
    <xf numFmtId="0" fontId="1" fillId="0" borderId="0" xfId="0" applyFont="1"/>
    <xf numFmtId="3" fontId="5" fillId="2" borderId="0" xfId="1" applyNumberFormat="1" applyFont="1" applyFill="1" applyBorder="1" applyAlignment="1">
      <alignment horizontal="center"/>
    </xf>
    <xf numFmtId="0" fontId="32" fillId="6" borderId="0" xfId="0" applyFont="1" applyFill="1"/>
    <xf numFmtId="0" fontId="33" fillId="0" borderId="0" xfId="0" applyFont="1" applyFill="1" applyAlignment="1" applyProtection="1">
      <alignment horizontal="centerContinuous"/>
    </xf>
    <xf numFmtId="0" fontId="3" fillId="0" borderId="0" xfId="0" applyFont="1" applyFill="1" applyAlignment="1" applyProtection="1">
      <alignment horizontal="centerContinuous"/>
    </xf>
    <xf numFmtId="0" fontId="7" fillId="0" borderId="4" xfId="0" applyFont="1" applyFill="1" applyBorder="1" applyAlignment="1" applyProtection="1">
      <alignment horizontal="centerContinuous" vertical="top"/>
    </xf>
    <xf numFmtId="0" fontId="7" fillId="0" borderId="13" xfId="0" applyFont="1" applyFill="1" applyBorder="1" applyAlignment="1" applyProtection="1">
      <alignment horizontal="centerContinuous" vertical="top"/>
    </xf>
    <xf numFmtId="0" fontId="7" fillId="0" borderId="14" xfId="0" applyFont="1" applyFill="1" applyBorder="1" applyAlignment="1" applyProtection="1">
      <alignment horizontal="centerContinuous" vertical="top"/>
    </xf>
    <xf numFmtId="0" fontId="7" fillId="0" borderId="15" xfId="0" applyFont="1" applyFill="1" applyBorder="1" applyAlignment="1" applyProtection="1">
      <alignment horizontal="centerContinuous" vertical="top"/>
    </xf>
    <xf numFmtId="0" fontId="7" fillId="0" borderId="4" xfId="0" applyFont="1" applyFill="1" applyBorder="1" applyAlignment="1">
      <alignment horizontal="center" vertical="top" wrapText="1"/>
    </xf>
    <xf numFmtId="0" fontId="7" fillId="0" borderId="6" xfId="0" applyFont="1" applyFill="1" applyBorder="1" applyAlignment="1" applyProtection="1">
      <alignment horizontal="center" vertical="top" wrapText="1"/>
    </xf>
    <xf numFmtId="0" fontId="7" fillId="0" borderId="4" xfId="0" applyFont="1" applyFill="1" applyBorder="1" applyAlignment="1" applyProtection="1">
      <alignment horizontal="center" vertical="top" wrapText="1"/>
    </xf>
    <xf numFmtId="0" fontId="7" fillId="0" borderId="5" xfId="0" applyFont="1" applyFill="1" applyBorder="1" applyAlignment="1" applyProtection="1">
      <alignment horizontal="center" vertical="top" wrapText="1"/>
    </xf>
    <xf numFmtId="39" fontId="7" fillId="4" borderId="5" xfId="0" applyNumberFormat="1" applyFont="1" applyFill="1" applyBorder="1" applyAlignment="1" applyProtection="1">
      <alignment horizontal="right"/>
    </xf>
    <xf numFmtId="0" fontId="7" fillId="0" borderId="0" xfId="0" applyFont="1" applyFill="1" applyBorder="1" applyAlignment="1" applyProtection="1">
      <alignment horizontal="left"/>
    </xf>
    <xf numFmtId="3" fontId="7" fillId="4" borderId="5" xfId="0" applyNumberFormat="1" applyFont="1" applyFill="1" applyBorder="1" applyAlignment="1" applyProtection="1">
      <alignment horizontal="center"/>
    </xf>
    <xf numFmtId="39" fontId="7" fillId="4" borderId="5" xfId="0" applyNumberFormat="1" applyFont="1" applyFill="1" applyBorder="1" applyProtection="1"/>
    <xf numFmtId="4" fontId="7" fillId="4" borderId="5" xfId="0" applyNumberFormat="1" applyFont="1" applyFill="1" applyBorder="1" applyProtection="1"/>
    <xf numFmtId="10" fontId="7" fillId="4" borderId="5" xfId="0" applyNumberFormat="1" applyFont="1" applyFill="1" applyBorder="1" applyAlignment="1" applyProtection="1">
      <alignment horizontal="center"/>
    </xf>
    <xf numFmtId="0" fontId="7" fillId="0" borderId="13" xfId="0" applyFont="1" applyFill="1" applyBorder="1" applyAlignment="1">
      <alignment horizontal="center" vertical="top" wrapText="1"/>
    </xf>
    <xf numFmtId="0" fontId="7" fillId="0" borderId="12" xfId="0" applyFont="1" applyFill="1" applyBorder="1" applyAlignment="1" applyProtection="1">
      <alignment horizontal="center" vertical="top" wrapText="1"/>
    </xf>
    <xf numFmtId="0" fontId="7" fillId="0" borderId="15" xfId="0" applyFont="1" applyFill="1" applyBorder="1" applyAlignment="1" applyProtection="1">
      <alignment horizontal="center" vertical="top" wrapText="1"/>
    </xf>
    <xf numFmtId="0" fontId="7" fillId="0" borderId="14" xfId="0" applyFont="1" applyFill="1" applyBorder="1" applyAlignment="1" applyProtection="1">
      <alignment horizontal="center" vertical="top" wrapText="1"/>
    </xf>
    <xf numFmtId="0" fontId="6" fillId="6" borderId="0" xfId="0" applyFont="1" applyFill="1"/>
    <xf numFmtId="49" fontId="0" fillId="0" borderId="0" xfId="0" applyNumberFormat="1"/>
    <xf numFmtId="0" fontId="34" fillId="6" borderId="0" xfId="0" applyFont="1" applyFill="1"/>
    <xf numFmtId="0" fontId="3" fillId="2" borderId="10" xfId="0" applyFont="1" applyFill="1" applyBorder="1" applyAlignment="1">
      <alignment horizontal="center" wrapText="1"/>
    </xf>
    <xf numFmtId="0" fontId="6" fillId="7" borderId="12" xfId="0" applyFont="1" applyFill="1" applyBorder="1"/>
    <xf numFmtId="0" fontId="5" fillId="2" borderId="12" xfId="0" applyFont="1" applyFill="1" applyBorder="1"/>
    <xf numFmtId="0" fontId="6" fillId="7" borderId="13" xfId="0" applyFont="1" applyFill="1" applyBorder="1"/>
    <xf numFmtId="0" fontId="5" fillId="2" borderId="4" xfId="0" applyFont="1" applyFill="1" applyBorder="1"/>
    <xf numFmtId="0" fontId="5" fillId="2" borderId="1" xfId="0" applyFont="1" applyFill="1" applyBorder="1"/>
    <xf numFmtId="0" fontId="5" fillId="2" borderId="2" xfId="0" applyFont="1" applyFill="1" applyBorder="1"/>
    <xf numFmtId="0" fontId="5" fillId="2" borderId="4" xfId="0" applyFont="1" applyFill="1" applyBorder="1" applyAlignment="1" applyProtection="1">
      <alignment horizontal="left"/>
    </xf>
    <xf numFmtId="0" fontId="5" fillId="2" borderId="7" xfId="0" applyFont="1" applyFill="1" applyBorder="1" applyAlignment="1" applyProtection="1">
      <alignment horizontal="left"/>
    </xf>
    <xf numFmtId="0" fontId="5" fillId="2" borderId="1" xfId="0" applyFont="1" applyFill="1" applyBorder="1" applyAlignment="1" applyProtection="1">
      <alignment horizontal="left"/>
    </xf>
    <xf numFmtId="3" fontId="5" fillId="2" borderId="7" xfId="0" applyNumberFormat="1" applyFont="1" applyFill="1" applyBorder="1" applyAlignment="1" applyProtection="1">
      <alignment horizontal="center"/>
    </xf>
    <xf numFmtId="3" fontId="5" fillId="2" borderId="0" xfId="0" applyNumberFormat="1" applyFont="1" applyFill="1" applyBorder="1" applyAlignment="1">
      <alignment horizontal="center"/>
    </xf>
    <xf numFmtId="3" fontId="5" fillId="2" borderId="8" xfId="0" applyNumberFormat="1" applyFont="1" applyFill="1" applyBorder="1" applyAlignment="1">
      <alignment horizontal="center"/>
    </xf>
    <xf numFmtId="0" fontId="5" fillId="2" borderId="2" xfId="0" applyFont="1" applyFill="1" applyBorder="1" applyAlignment="1" applyProtection="1">
      <alignment horizontal="left"/>
    </xf>
    <xf numFmtId="0" fontId="5" fillId="2" borderId="3" xfId="0" applyFont="1" applyFill="1" applyBorder="1" applyAlignment="1" applyProtection="1">
      <alignment horizontal="left"/>
    </xf>
    <xf numFmtId="0" fontId="6" fillId="7" borderId="7" xfId="0" applyFont="1" applyFill="1" applyBorder="1" applyAlignment="1" applyProtection="1">
      <alignment horizontal="left"/>
    </xf>
    <xf numFmtId="0" fontId="3" fillId="7" borderId="4" xfId="0" applyFont="1" applyFill="1" applyBorder="1" applyAlignment="1" applyProtection="1">
      <alignment horizontal="left"/>
    </xf>
    <xf numFmtId="0" fontId="4" fillId="7" borderId="5" xfId="0" applyFont="1" applyFill="1" applyBorder="1"/>
    <xf numFmtId="0" fontId="4" fillId="7" borderId="6" xfId="0" applyFont="1" applyFill="1" applyBorder="1"/>
    <xf numFmtId="0" fontId="4" fillId="7" borderId="7" xfId="0" applyFont="1" applyFill="1" applyBorder="1"/>
    <xf numFmtId="0" fontId="4" fillId="7" borderId="0" xfId="0" applyFont="1" applyFill="1" applyBorder="1"/>
    <xf numFmtId="0" fontId="4" fillId="7" borderId="8" xfId="0" applyFont="1" applyFill="1" applyBorder="1"/>
    <xf numFmtId="0" fontId="3" fillId="7" borderId="9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right"/>
    </xf>
    <xf numFmtId="2" fontId="5" fillId="2" borderId="7" xfId="0" applyNumberFormat="1" applyFont="1" applyFill="1" applyBorder="1" applyAlignment="1" applyProtection="1">
      <alignment horizontal="right"/>
    </xf>
    <xf numFmtId="2" fontId="5" fillId="2" borderId="0" xfId="0" applyNumberFormat="1" applyFont="1" applyFill="1" applyBorder="1" applyAlignment="1">
      <alignment horizontal="center"/>
    </xf>
    <xf numFmtId="2" fontId="5" fillId="2" borderId="8" xfId="0" applyNumberFormat="1" applyFont="1" applyFill="1" applyBorder="1" applyAlignment="1">
      <alignment horizontal="left"/>
    </xf>
    <xf numFmtId="2" fontId="5" fillId="2" borderId="9" xfId="0" applyNumberFormat="1" applyFont="1" applyFill="1" applyBorder="1" applyAlignment="1" applyProtection="1">
      <alignment horizontal="right"/>
    </xf>
    <xf numFmtId="2" fontId="5" fillId="2" borderId="10" xfId="0" applyNumberFormat="1" applyFont="1" applyFill="1" applyBorder="1" applyAlignment="1">
      <alignment horizontal="center"/>
    </xf>
    <xf numFmtId="2" fontId="5" fillId="2" borderId="11" xfId="0" applyNumberFormat="1" applyFont="1" applyFill="1" applyBorder="1" applyAlignment="1">
      <alignment horizontal="left"/>
    </xf>
    <xf numFmtId="0" fontId="7" fillId="0" borderId="1" xfId="0" applyFont="1" applyFill="1" applyBorder="1" applyAlignment="1" applyProtection="1">
      <alignment horizontal="center" vertical="top" wrapText="1"/>
    </xf>
    <xf numFmtId="0" fontId="7" fillId="0" borderId="13" xfId="0" applyFont="1" applyFill="1" applyBorder="1" applyAlignment="1" applyProtection="1">
      <alignment horizontal="center" vertical="top" wrapText="1"/>
    </xf>
    <xf numFmtId="0" fontId="3" fillId="0" borderId="0" xfId="0" applyFont="1" applyAlignment="1">
      <alignment horizontal="center"/>
    </xf>
    <xf numFmtId="3" fontId="7" fillId="4" borderId="6" xfId="0" applyNumberFormat="1" applyFont="1" applyFill="1" applyBorder="1" applyAlignment="1" applyProtection="1">
      <alignment horizontal="center"/>
    </xf>
    <xf numFmtId="0" fontId="6" fillId="5" borderId="12" xfId="0" applyFont="1" applyFill="1" applyBorder="1" applyAlignment="1" applyProtection="1">
      <alignment horizontal="left"/>
    </xf>
    <xf numFmtId="0" fontId="6" fillId="5" borderId="12" xfId="0" applyFont="1" applyFill="1" applyBorder="1" applyAlignment="1">
      <alignment horizontal="center"/>
    </xf>
    <xf numFmtId="0" fontId="6" fillId="0" borderId="0" xfId="0" applyFont="1" applyBorder="1" applyAlignment="1" applyProtection="1">
      <alignment horizontal="left"/>
    </xf>
    <xf numFmtId="0" fontId="6" fillId="6" borderId="0" xfId="0" applyFont="1" applyFill="1" applyBorder="1" applyAlignment="1">
      <alignment horizontal="center"/>
    </xf>
    <xf numFmtId="39" fontId="7" fillId="6" borderId="0" xfId="0" applyNumberFormat="1" applyFont="1" applyFill="1" applyBorder="1" applyAlignment="1" applyProtection="1">
      <alignment horizontal="right"/>
    </xf>
    <xf numFmtId="0" fontId="7" fillId="6" borderId="0" xfId="0" applyFont="1" applyFill="1" applyBorder="1" applyAlignment="1">
      <alignment horizontal="right"/>
    </xf>
    <xf numFmtId="0" fontId="7" fillId="6" borderId="0" xfId="0" applyFont="1" applyFill="1" applyBorder="1" applyAlignment="1">
      <alignment horizontal="center"/>
    </xf>
    <xf numFmtId="39" fontId="7" fillId="6" borderId="0" xfId="0" applyNumberFormat="1" applyFont="1" applyFill="1" applyBorder="1" applyProtection="1"/>
    <xf numFmtId="0" fontId="6" fillId="6" borderId="0" xfId="0" applyFont="1" applyFill="1" applyBorder="1" applyAlignment="1" applyProtection="1">
      <alignment horizontal="left"/>
    </xf>
    <xf numFmtId="39" fontId="7" fillId="5" borderId="14" xfId="0" applyNumberFormat="1" applyFont="1" applyFill="1" applyBorder="1" applyAlignment="1" applyProtection="1">
      <alignment horizontal="right"/>
    </xf>
    <xf numFmtId="39" fontId="7" fillId="5" borderId="10" xfId="0" applyNumberFormat="1" applyFont="1" applyFill="1" applyBorder="1" applyAlignment="1" applyProtection="1">
      <alignment horizontal="right"/>
    </xf>
    <xf numFmtId="0" fontId="7" fillId="5" borderId="10" xfId="0" applyFont="1" applyFill="1" applyBorder="1" applyAlignment="1" applyProtection="1">
      <alignment horizontal="center"/>
    </xf>
    <xf numFmtId="3" fontId="5" fillId="2" borderId="8" xfId="1" applyNumberFormat="1" applyFont="1" applyFill="1" applyBorder="1" applyAlignment="1">
      <alignment horizontal="center"/>
    </xf>
    <xf numFmtId="3" fontId="7" fillId="2" borderId="11" xfId="1" applyNumberFormat="1" applyFont="1" applyFill="1" applyBorder="1" applyAlignment="1">
      <alignment horizontal="center"/>
    </xf>
    <xf numFmtId="0" fontId="35" fillId="0" borderId="0" xfId="0" applyFont="1"/>
    <xf numFmtId="49" fontId="35" fillId="0" borderId="22" xfId="0" applyNumberFormat="1" applyFont="1" applyBorder="1" applyAlignment="1">
      <alignment horizontal="center"/>
    </xf>
    <xf numFmtId="0" fontId="35" fillId="0" borderId="23" xfId="0" applyFont="1" applyBorder="1" applyAlignment="1">
      <alignment wrapText="1"/>
    </xf>
    <xf numFmtId="0" fontId="35" fillId="0" borderId="25" xfId="0" applyFont="1" applyBorder="1" applyAlignment="1">
      <alignment horizontal="center"/>
    </xf>
    <xf numFmtId="0" fontId="35" fillId="0" borderId="26" xfId="0" applyFont="1" applyBorder="1" applyAlignment="1">
      <alignment horizontal="center"/>
    </xf>
    <xf numFmtId="49" fontId="35" fillId="0" borderId="27" xfId="0" applyNumberFormat="1" applyFont="1" applyBorder="1" applyAlignment="1">
      <alignment horizontal="center"/>
    </xf>
    <xf numFmtId="0" fontId="35" fillId="0" borderId="13" xfId="0" applyFont="1" applyBorder="1" applyAlignment="1">
      <alignment wrapText="1"/>
    </xf>
    <xf numFmtId="0" fontId="35" fillId="0" borderId="15" xfId="0" applyFont="1" applyBorder="1" applyAlignment="1">
      <alignment horizontal="center"/>
    </xf>
    <xf numFmtId="0" fontId="35" fillId="0" borderId="28" xfId="0" applyFont="1" applyBorder="1" applyAlignment="1">
      <alignment horizontal="center"/>
    </xf>
    <xf numFmtId="0" fontId="35" fillId="0" borderId="12" xfId="0" applyFont="1" applyBorder="1" applyAlignment="1">
      <alignment horizontal="center"/>
    </xf>
    <xf numFmtId="0" fontId="35" fillId="0" borderId="29" xfId="0" applyFont="1" applyBorder="1" applyAlignment="1">
      <alignment horizontal="center"/>
    </xf>
    <xf numFmtId="0" fontId="35" fillId="0" borderId="12" xfId="0" applyFont="1" applyBorder="1" applyAlignment="1">
      <alignment wrapText="1"/>
    </xf>
    <xf numFmtId="49" fontId="35" fillId="0" borderId="30" xfId="0" applyNumberFormat="1" applyFont="1" applyBorder="1" applyAlignment="1">
      <alignment horizontal="center"/>
    </xf>
    <xf numFmtId="0" fontId="35" fillId="0" borderId="4" xfId="0" applyFont="1" applyBorder="1" applyAlignment="1">
      <alignment wrapText="1"/>
    </xf>
    <xf numFmtId="0" fontId="35" fillId="0" borderId="6" xfId="0" applyFont="1" applyBorder="1" applyAlignment="1">
      <alignment horizontal="center"/>
    </xf>
    <xf numFmtId="0" fontId="35" fillId="0" borderId="31" xfId="0" applyFont="1" applyBorder="1" applyAlignment="1">
      <alignment horizontal="center"/>
    </xf>
    <xf numFmtId="0" fontId="35" fillId="0" borderId="24" xfId="0" applyFont="1" applyBorder="1" applyAlignment="1">
      <alignment wrapText="1"/>
    </xf>
    <xf numFmtId="0" fontId="35" fillId="0" borderId="24" xfId="0" applyFont="1" applyBorder="1" applyAlignment="1">
      <alignment horizontal="center"/>
    </xf>
    <xf numFmtId="49" fontId="35" fillId="0" borderId="35" xfId="0" applyNumberFormat="1" applyFont="1" applyBorder="1" applyAlignment="1">
      <alignment horizontal="center"/>
    </xf>
    <xf numFmtId="0" fontId="35" fillId="0" borderId="36" xfId="0" applyFont="1" applyBorder="1" applyAlignment="1">
      <alignment wrapText="1"/>
    </xf>
    <xf numFmtId="0" fontId="35" fillId="0" borderId="36" xfId="0" applyFont="1" applyBorder="1" applyAlignment="1">
      <alignment horizontal="center"/>
    </xf>
    <xf numFmtId="0" fontId="35" fillId="0" borderId="37" xfId="0" applyFont="1" applyBorder="1" applyAlignment="1">
      <alignment horizontal="center"/>
    </xf>
    <xf numFmtId="49" fontId="35" fillId="0" borderId="41" xfId="0" applyNumberFormat="1" applyFont="1" applyBorder="1" applyAlignment="1">
      <alignment horizontal="center"/>
    </xf>
    <xf numFmtId="0" fontId="35" fillId="0" borderId="3" xfId="0" applyFont="1" applyBorder="1" applyAlignment="1">
      <alignment wrapText="1"/>
    </xf>
    <xf numFmtId="0" fontId="35" fillId="0" borderId="3" xfId="0" applyFont="1" applyBorder="1" applyAlignment="1">
      <alignment horizontal="center"/>
    </xf>
    <xf numFmtId="0" fontId="35" fillId="0" borderId="42" xfId="0" applyFont="1" applyBorder="1" applyAlignment="1">
      <alignment horizontal="center"/>
    </xf>
    <xf numFmtId="3" fontId="5" fillId="2" borderId="7" xfId="1" applyNumberFormat="1" applyFont="1" applyFill="1" applyBorder="1" applyAlignment="1">
      <alignment horizontal="center"/>
    </xf>
    <xf numFmtId="3" fontId="5" fillId="2" borderId="0" xfId="1" applyNumberFormat="1" applyFont="1" applyFill="1" applyBorder="1" applyAlignment="1">
      <alignment horizontal="center"/>
    </xf>
    <xf numFmtId="3" fontId="5" fillId="2" borderId="8" xfId="1" applyNumberFormat="1" applyFont="1" applyFill="1" applyBorder="1" applyAlignment="1">
      <alignment horizontal="center"/>
    </xf>
    <xf numFmtId="3" fontId="5" fillId="2" borderId="9" xfId="1" applyNumberFormat="1" applyFont="1" applyFill="1" applyBorder="1" applyAlignment="1">
      <alignment horizontal="center"/>
    </xf>
    <xf numFmtId="3" fontId="5" fillId="2" borderId="10" xfId="1" applyNumberFormat="1" applyFont="1" applyFill="1" applyBorder="1" applyAlignment="1">
      <alignment horizontal="center"/>
    </xf>
    <xf numFmtId="3" fontId="5" fillId="2" borderId="11" xfId="1" applyNumberFormat="1" applyFont="1" applyFill="1" applyBorder="1" applyAlignment="1">
      <alignment horizontal="center"/>
    </xf>
    <xf numFmtId="3" fontId="5" fillId="2" borderId="4" xfId="0" applyNumberFormat="1" applyFont="1" applyFill="1" applyBorder="1" applyAlignment="1">
      <alignment horizontal="center"/>
    </xf>
    <xf numFmtId="3" fontId="5" fillId="2" borderId="5" xfId="0" applyNumberFormat="1" applyFont="1" applyFill="1" applyBorder="1" applyAlignment="1">
      <alignment horizontal="center"/>
    </xf>
    <xf numFmtId="3" fontId="5" fillId="2" borderId="6" xfId="0" applyNumberFormat="1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3" fontId="5" fillId="2" borderId="9" xfId="0" applyNumberFormat="1" applyFont="1" applyFill="1" applyBorder="1" applyAlignment="1">
      <alignment horizontal="center"/>
    </xf>
    <xf numFmtId="3" fontId="5" fillId="2" borderId="10" xfId="0" applyNumberFormat="1" applyFont="1" applyFill="1" applyBorder="1" applyAlignment="1">
      <alignment horizontal="center"/>
    </xf>
    <xf numFmtId="3" fontId="5" fillId="2" borderId="11" xfId="0" applyNumberFormat="1" applyFont="1" applyFill="1" applyBorder="1" applyAlignment="1">
      <alignment horizontal="center"/>
    </xf>
    <xf numFmtId="14" fontId="6" fillId="7" borderId="12" xfId="0" applyNumberFormat="1" applyFont="1" applyFill="1" applyBorder="1" applyAlignment="1">
      <alignment horizontal="center"/>
    </xf>
    <xf numFmtId="14" fontId="5" fillId="2" borderId="12" xfId="0" applyNumberFormat="1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2" fontId="5" fillId="2" borderId="13" xfId="0" applyNumberFormat="1" applyFont="1" applyFill="1" applyBorder="1" applyAlignment="1">
      <alignment horizontal="center"/>
    </xf>
    <xf numFmtId="2" fontId="5" fillId="2" borderId="14" xfId="0" applyNumberFormat="1" applyFont="1" applyFill="1" applyBorder="1" applyAlignment="1">
      <alignment horizontal="center"/>
    </xf>
    <xf numFmtId="2" fontId="5" fillId="2" borderId="15" xfId="0" applyNumberFormat="1" applyFont="1" applyFill="1" applyBorder="1" applyAlignment="1">
      <alignment horizontal="center"/>
    </xf>
    <xf numFmtId="14" fontId="5" fillId="2" borderId="13" xfId="0" applyNumberFormat="1" applyFont="1" applyFill="1" applyBorder="1" applyAlignment="1">
      <alignment horizontal="center"/>
    </xf>
    <xf numFmtId="14" fontId="5" fillId="2" borderId="14" xfId="0" applyNumberFormat="1" applyFont="1" applyFill="1" applyBorder="1" applyAlignment="1">
      <alignment horizontal="center"/>
    </xf>
    <xf numFmtId="14" fontId="5" fillId="2" borderId="15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 wrapText="1"/>
    </xf>
    <xf numFmtId="0" fontId="3" fillId="2" borderId="0" xfId="0" applyFont="1" applyFill="1" applyBorder="1" applyAlignment="1">
      <alignment horizontal="center" wrapText="1"/>
    </xf>
    <xf numFmtId="0" fontId="6" fillId="7" borderId="13" xfId="0" applyFont="1" applyFill="1" applyBorder="1" applyAlignment="1">
      <alignment horizontal="center"/>
    </xf>
    <xf numFmtId="0" fontId="6" fillId="7" borderId="14" xfId="0" applyFont="1" applyFill="1" applyBorder="1" applyAlignment="1">
      <alignment horizontal="center"/>
    </xf>
    <xf numFmtId="0" fontId="6" fillId="7" borderId="15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 vertical="top"/>
    </xf>
    <xf numFmtId="0" fontId="6" fillId="3" borderId="11" xfId="0" applyFont="1" applyFill="1" applyBorder="1" applyAlignment="1">
      <alignment horizontal="center" vertical="top"/>
    </xf>
    <xf numFmtId="0" fontId="6" fillId="2" borderId="0" xfId="0" applyFont="1" applyFill="1" applyBorder="1" applyAlignment="1">
      <alignment horizontal="justify" vertical="center" wrapText="1"/>
    </xf>
    <xf numFmtId="0" fontId="21" fillId="0" borderId="0" xfId="0" applyFont="1" applyBorder="1" applyAlignment="1">
      <alignment horizontal="justify" vertical="center" wrapText="1"/>
    </xf>
    <xf numFmtId="0" fontId="23" fillId="6" borderId="0" xfId="0" applyFont="1" applyFill="1" applyAlignment="1">
      <alignment horizontal="justify" vertical="center" wrapText="1"/>
    </xf>
    <xf numFmtId="0" fontId="23" fillId="6" borderId="0" xfId="0" applyFont="1" applyFill="1" applyAlignment="1">
      <alignment horizontal="justify" vertical="center"/>
    </xf>
    <xf numFmtId="0" fontId="3" fillId="6" borderId="0" xfId="0" applyFont="1" applyFill="1" applyAlignment="1">
      <alignment horizontal="center" vertical="center" wrapText="1"/>
    </xf>
    <xf numFmtId="0" fontId="8" fillId="0" borderId="13" xfId="0" applyFont="1" applyBorder="1" applyAlignment="1">
      <alignment horizontal="right" vertical="center"/>
    </xf>
    <xf numFmtId="0" fontId="8" fillId="0" borderId="14" xfId="0" applyFont="1" applyBorder="1" applyAlignment="1">
      <alignment horizontal="right" vertical="center"/>
    </xf>
    <xf numFmtId="0" fontId="8" fillId="0" borderId="15" xfId="0" applyFont="1" applyBorder="1" applyAlignment="1">
      <alignment horizontal="right" vertical="center"/>
    </xf>
    <xf numFmtId="0" fontId="10" fillId="0" borderId="13" xfId="0" applyFont="1" applyBorder="1" applyAlignment="1">
      <alignment horizontal="left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0" fontId="3" fillId="6" borderId="0" xfId="0" applyFont="1" applyFill="1" applyAlignment="1">
      <alignment horizont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justify" vertical="center" wrapText="1"/>
    </xf>
    <xf numFmtId="0" fontId="0" fillId="0" borderId="5" xfId="0" applyBorder="1" applyAlignment="1"/>
    <xf numFmtId="0" fontId="3" fillId="0" borderId="0" xfId="0" applyFont="1" applyAlignment="1" applyProtection="1">
      <alignment horizontal="center" wrapText="1"/>
    </xf>
    <xf numFmtId="0" fontId="0" fillId="0" borderId="0" xfId="0" applyAlignment="1">
      <alignment horizontal="center" wrapText="1"/>
    </xf>
    <xf numFmtId="0" fontId="3" fillId="0" borderId="0" xfId="0" applyFont="1" applyAlignment="1" applyProtection="1">
      <alignment horizontal="center"/>
    </xf>
    <xf numFmtId="0" fontId="7" fillId="0" borderId="1" xfId="0" applyFont="1" applyFill="1" applyBorder="1" applyAlignment="1" applyProtection="1">
      <alignment horizontal="center" vertical="top" wrapText="1"/>
    </xf>
    <xf numFmtId="0" fontId="7" fillId="0" borderId="3" xfId="0" applyFont="1" applyFill="1" applyBorder="1" applyAlignment="1" applyProtection="1">
      <alignment horizontal="center" vertical="top" wrapText="1"/>
    </xf>
    <xf numFmtId="39" fontId="7" fillId="0" borderId="1" xfId="0" applyNumberFormat="1" applyFont="1" applyFill="1" applyBorder="1" applyAlignment="1" applyProtection="1">
      <alignment horizontal="center" vertical="top" wrapText="1"/>
    </xf>
    <xf numFmtId="39" fontId="7" fillId="0" borderId="3" xfId="0" applyNumberFormat="1" applyFont="1" applyFill="1" applyBorder="1" applyAlignment="1" applyProtection="1">
      <alignment horizontal="center" vertical="top" wrapText="1"/>
    </xf>
    <xf numFmtId="4" fontId="7" fillId="0" borderId="1" xfId="0" applyNumberFormat="1" applyFont="1" applyFill="1" applyBorder="1" applyAlignment="1" applyProtection="1">
      <alignment horizontal="center" vertical="top" wrapText="1"/>
    </xf>
    <xf numFmtId="4" fontId="7" fillId="0" borderId="3" xfId="0" applyNumberFormat="1" applyFont="1" applyFill="1" applyBorder="1" applyAlignment="1" applyProtection="1">
      <alignment horizontal="center" vertical="top" wrapText="1"/>
    </xf>
    <xf numFmtId="0" fontId="7" fillId="0" borderId="13" xfId="0" applyFont="1" applyFill="1" applyBorder="1" applyAlignment="1" applyProtection="1">
      <alignment horizontal="center" vertical="top" wrapText="1"/>
    </xf>
    <xf numFmtId="0" fontId="7" fillId="0" borderId="15" xfId="0" applyFont="1" applyFill="1" applyBorder="1" applyAlignment="1" applyProtection="1">
      <alignment horizontal="center" vertical="top"/>
    </xf>
    <xf numFmtId="0" fontId="3" fillId="0" borderId="0" xfId="0" applyFont="1" applyFill="1" applyAlignment="1" applyProtection="1">
      <alignment horizontal="center"/>
    </xf>
    <xf numFmtId="43" fontId="17" fillId="0" borderId="0" xfId="1" applyFont="1" applyAlignment="1">
      <alignment horizontal="center"/>
    </xf>
    <xf numFmtId="0" fontId="7" fillId="0" borderId="2" xfId="0" applyFont="1" applyFill="1" applyBorder="1" applyAlignment="1" applyProtection="1">
      <alignment horizontal="center" vertical="top" wrapText="1"/>
    </xf>
    <xf numFmtId="39" fontId="7" fillId="0" borderId="2" xfId="0" applyNumberFormat="1" applyFont="1" applyFill="1" applyBorder="1" applyAlignment="1" applyProtection="1">
      <alignment horizontal="center" vertical="top" wrapText="1"/>
    </xf>
    <xf numFmtId="4" fontId="7" fillId="0" borderId="2" xfId="0" applyNumberFormat="1" applyFont="1" applyFill="1" applyBorder="1" applyAlignment="1" applyProtection="1">
      <alignment horizontal="center" vertical="top" wrapText="1"/>
    </xf>
    <xf numFmtId="0" fontId="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30" fillId="3" borderId="19" xfId="0" applyFont="1" applyFill="1" applyBorder="1" applyAlignment="1">
      <alignment horizontal="center" vertical="center"/>
    </xf>
    <xf numFmtId="0" fontId="35" fillId="0" borderId="20" xfId="0" applyFont="1" applyBorder="1" applyAlignment="1">
      <alignment horizontal="center" vertical="center"/>
    </xf>
    <xf numFmtId="0" fontId="35" fillId="0" borderId="21" xfId="0" applyFont="1" applyBorder="1" applyAlignment="1">
      <alignment horizontal="center" vertical="center"/>
    </xf>
    <xf numFmtId="49" fontId="30" fillId="3" borderId="32" xfId="0" applyNumberFormat="1" applyFont="1" applyFill="1" applyBorder="1" applyAlignment="1">
      <alignment horizontal="center" vertical="center" wrapText="1"/>
    </xf>
    <xf numFmtId="0" fontId="35" fillId="0" borderId="33" xfId="0" applyFont="1" applyBorder="1" applyAlignment="1">
      <alignment vertical="center" wrapText="1"/>
    </xf>
    <xf numFmtId="0" fontId="35" fillId="0" borderId="34" xfId="0" applyFont="1" applyBorder="1" applyAlignment="1">
      <alignment vertical="center" wrapText="1"/>
    </xf>
    <xf numFmtId="49" fontId="30" fillId="3" borderId="38" xfId="0" applyNumberFormat="1" applyFont="1" applyFill="1" applyBorder="1" applyAlignment="1">
      <alignment horizontal="center" vertical="center"/>
    </xf>
    <xf numFmtId="49" fontId="30" fillId="3" borderId="39" xfId="0" applyNumberFormat="1" applyFont="1" applyFill="1" applyBorder="1" applyAlignment="1">
      <alignment horizontal="center" vertical="center"/>
    </xf>
    <xf numFmtId="49" fontId="30" fillId="3" borderId="40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left" wrapText="1"/>
    </xf>
    <xf numFmtId="0" fontId="28" fillId="0" borderId="0" xfId="0" applyFont="1" applyAlignment="1">
      <alignment horizontal="center"/>
    </xf>
  </cellXfs>
  <cellStyles count="8">
    <cellStyle name="Comma" xfId="1" builtinId="3"/>
    <cellStyle name="Normal" xfId="0" builtinId="0"/>
    <cellStyle name="Normal 2" xfId="6"/>
    <cellStyle name="Normal 3" xfId="7"/>
    <cellStyle name="Normal 3 2" xfId="3"/>
    <cellStyle name="Normal 4" xfId="4"/>
    <cellStyle name="Normal 5" xfId="5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v>2016 г. 3585.3</c:v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Lit>
              <c:ptCount val="3"/>
              <c:pt idx="0">
                <c:v>ДЦК до 25 години</c:v>
              </c:pt>
            </c:strLit>
          </c:cat>
          <c:val>
            <c:numLit>
              <c:formatCode>General</c:formatCode>
              <c:ptCount val="3"/>
              <c:pt idx="0">
                <c:v>2225.6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v>2016 г. 2649.1</c:v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Lit>
              <c:ptCount val="3"/>
              <c:pt idx="0">
                <c:v>ДЦК до 25 години</c:v>
              </c:pt>
            </c:strLit>
          </c:cat>
          <c:val>
            <c:numLit>
              <c:formatCode>General</c:formatCode>
              <c:ptCount val="3"/>
              <c:pt idx="0">
                <c:v>2108.1999999999998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v>2018 г. 4018</c:v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Lit>
              <c:ptCount val="3"/>
              <c:pt idx="0">
                <c:v>ДЦК до 25 години</c:v>
              </c:pt>
              <c:pt idx="1">
                <c:v>0</c:v>
              </c:pt>
              <c:pt idx="2">
                <c:v>0</c:v>
              </c:pt>
            </c:strLit>
          </c:cat>
          <c:val>
            <c:numLit>
              <c:formatCode>General</c:formatCode>
              <c:ptCount val="3"/>
              <c:pt idx="0">
                <c:v>3509.8</c:v>
              </c:pt>
              <c:pt idx="1">
                <c:v>0</c:v>
              </c:pt>
              <c:pt idx="2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v>2018 г. 4018</c:v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Lit>
              <c:ptCount val="3"/>
              <c:pt idx="0">
                <c:v>ДЦК до 25 години</c:v>
              </c:pt>
            </c:strLit>
          </c:cat>
          <c:val>
            <c:numLit>
              <c:formatCode>General</c:formatCode>
              <c:ptCount val="3"/>
              <c:pt idx="0">
                <c:v>3509.8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169506295565433"/>
          <c:y val="2.5078369905956112E-2"/>
        </c:manualLayout>
      </c:layout>
      <c:overlay val="0"/>
      <c:txPr>
        <a:bodyPr/>
        <a:lstStyle/>
        <a:p>
          <a:pPr>
            <a:defRPr sz="1200" b="1">
              <a:latin typeface="Times New Roman" panose="02020603050405020304" pitchFamily="18" charset="0"/>
              <a:cs typeface="Times New Roman" panose="02020603050405020304" pitchFamily="18" charset="0"/>
            </a:defRPr>
          </a:pPr>
          <a:endParaRPr lang="bg-BG"/>
        </a:p>
      </c:txPr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7971497704058872"/>
          <c:y val="0.22158154995515841"/>
          <c:w val="0.5775287235875215"/>
          <c:h val="0.34448160535117056"/>
        </c:manualLayout>
      </c:layout>
      <c:pie3DChart>
        <c:varyColors val="1"/>
        <c:ser>
          <c:idx val="0"/>
          <c:order val="0"/>
          <c:tx>
            <c:v>2021 г. 0</c:v>
          </c:tx>
          <c:spPr>
            <a:ln w="12700">
              <a:solidFill>
                <a:srgbClr val="000000"/>
              </a:solidFill>
              <a:prstDash val="solid"/>
            </a:ln>
          </c:spPr>
          <c:explosion val="2"/>
          <c:dPt>
            <c:idx val="0"/>
            <c:bubble3D val="0"/>
            <c:explosion val="16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"/>
            <c:bubble3D val="0"/>
            <c:explosion val="11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5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3.2884910581055422E-2"/>
                  <c:y val="2.2096610964381799E-2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900" baseline="0">
                        <a:latin typeface="Times New Roman" panose="02020603050405020304" pitchFamily="18" charset="0"/>
                        <a:cs typeface="Times New Roman" panose="02020603050405020304" pitchFamily="18" charset="0"/>
                      </a:defRPr>
                    </a:pPr>
                    <a:fld id="{4B467459-7963-48C3-934F-753A6091058D}" type="CATEGORYNAME">
                      <a:rPr lang="bg-BG" baseline="0"/>
                      <a:pPr>
                        <a:defRPr sz="900" baseline="0">
                          <a:latin typeface="Times New Roman" panose="02020603050405020304" pitchFamily="18" charset="0"/>
                          <a:cs typeface="Times New Roman" panose="02020603050405020304" pitchFamily="18" charset="0"/>
                        </a:defRPr>
                      </a:pPr>
                      <a:t>[CATEGORY NAME]</a:t>
                    </a:fld>
                    <a:r>
                      <a:rPr lang="bg-BG" baseline="0"/>
                      <a:t>, </a:t>
                    </a:r>
                    <a:fld id="{6650A027-ACF8-4983-99A7-A796A2EB8815}" type="VALUE">
                      <a:rPr lang="bg-BG" baseline="0"/>
                      <a:pPr>
                        <a:defRPr sz="900" baseline="0">
                          <a:latin typeface="Times New Roman" panose="02020603050405020304" pitchFamily="18" charset="0"/>
                          <a:cs typeface="Times New Roman" panose="02020603050405020304" pitchFamily="18" charset="0"/>
                        </a:defRPr>
                      </a:pPr>
                      <a:t>[VALUE]</a:t>
                    </a:fld>
                    <a:r>
                      <a:rPr lang="bg-BG" baseline="0"/>
                      <a:t> млн.лв., </a:t>
                    </a:r>
                  </a:p>
                  <a:p>
                    <a:pPr>
                      <a:defRPr sz="900" baseline="0">
                        <a:latin typeface="Times New Roman" panose="02020603050405020304" pitchFamily="18" charset="0"/>
                        <a:cs typeface="Times New Roman" panose="02020603050405020304" pitchFamily="18" charset="0"/>
                      </a:defRPr>
                    </a:pPr>
                    <a:r>
                      <a:rPr lang="bg-BG" baseline="0"/>
                      <a:t>51.1%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0069799811635608"/>
                      <c:h val="0.34490920609845399"/>
                    </c:manualLayout>
                  </c15:layout>
                  <c15:dlblFieldTable/>
                  <c15:showDataLabelsRange val="0"/>
                </c:ext>
              </c:extLst>
            </c:dLbl>
            <c:dLbl>
              <c:idx val="1"/>
              <c:layout>
                <c:manualLayout>
                  <c:x val="2.989655023870393E-3"/>
                  <c:y val="-0.33143534174215683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900" baseline="0">
                        <a:latin typeface="Times New Roman" panose="02020603050405020304" pitchFamily="18" charset="0"/>
                        <a:cs typeface="Times New Roman" panose="02020603050405020304" pitchFamily="18" charset="0"/>
                      </a:defRPr>
                    </a:pPr>
                    <a:fld id="{BA31ADAD-1865-435A-A5FE-759C32C41F86}" type="CATEGORYNAME">
                      <a:rPr lang="bg-BG" baseline="0"/>
                      <a:pPr>
                        <a:defRPr sz="900" baseline="0">
                          <a:latin typeface="Times New Roman" panose="02020603050405020304" pitchFamily="18" charset="0"/>
                          <a:cs typeface="Times New Roman" panose="02020603050405020304" pitchFamily="18" charset="0"/>
                        </a:defRPr>
                      </a:pPr>
                      <a:t>[CATEGORY NAME]</a:t>
                    </a:fld>
                    <a:r>
                      <a:rPr lang="bg-BG" baseline="0"/>
                      <a:t>, </a:t>
                    </a:r>
                    <a:fld id="{08E4E806-3B74-4927-9519-F6A9A723BEFD}" type="VALUE">
                      <a:rPr lang="bg-BG" baseline="0"/>
                      <a:pPr>
                        <a:defRPr sz="900" baseline="0">
                          <a:latin typeface="Times New Roman" panose="02020603050405020304" pitchFamily="18" charset="0"/>
                          <a:cs typeface="Times New Roman" panose="02020603050405020304" pitchFamily="18" charset="0"/>
                        </a:defRPr>
                      </a:pPr>
                      <a:t>[VALUE]</a:t>
                    </a:fld>
                    <a:r>
                      <a:rPr lang="bg-BG" baseline="0"/>
                      <a:t> млн.лв., 48.9%</a:t>
                    </a:r>
                  </a:p>
                  <a:p>
                    <a:pPr>
                      <a:defRPr sz="900" baseline="0">
                        <a:latin typeface="Times New Roman" panose="02020603050405020304" pitchFamily="18" charset="0"/>
                        <a:cs typeface="Times New Roman" panose="02020603050405020304" pitchFamily="18" charset="0"/>
                      </a:defRPr>
                    </a:pPr>
                    <a:r>
                      <a:rPr lang="bg-BG" baseline="0"/>
                      <a:t> 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5843373196184966"/>
                      <c:h val="0.25027324562486114"/>
                    </c:manualLayout>
                  </c15:layout>
                  <c15:dlblFieldTable/>
                  <c15:showDataLabelsRange val="0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aseline="0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endParaRPr lang="bg-BG"/>
              </a:p>
            </c:txPr>
            <c:dLblPos val="bestFit"/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Lit>
              <c:ptCount val="2"/>
              <c:pt idx="0">
                <c:v>ДЦК до 7 години</c:v>
              </c:pt>
              <c:pt idx="1">
                <c:v>ДЦК до 25 години</c:v>
              </c:pt>
            </c:strLit>
          </c:cat>
          <c:val>
            <c:numLit>
              <c:formatCode>General</c:formatCode>
              <c:ptCount val="2"/>
              <c:pt idx="0">
                <c:v>1463.3</c:v>
              </c:pt>
              <c:pt idx="1">
                <c:v>1403.1</c:v>
              </c:pt>
            </c:numLit>
          </c:val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52958801498126"/>
          <c:y val="2.6755852842809364E-2"/>
        </c:manualLayout>
      </c:layout>
      <c:overlay val="0"/>
      <c:txPr>
        <a:bodyPr/>
        <a:lstStyle/>
        <a:p>
          <a:pPr>
            <a:defRPr sz="1200" b="1">
              <a:latin typeface="Times New Roman" panose="02020603050405020304" pitchFamily="18" charset="0"/>
              <a:cs typeface="Times New Roman" panose="02020603050405020304" pitchFamily="18" charset="0"/>
            </a:defRPr>
          </a:pPr>
          <a:endParaRPr lang="bg-BG"/>
        </a:p>
      </c:txPr>
    </c:title>
    <c:autoTitleDeleted val="0"/>
    <c:view3D>
      <c:rotX val="10"/>
      <c:rotY val="9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7733031646906205"/>
          <c:y val="0.26842224409448817"/>
          <c:w val="0.53768196216852215"/>
          <c:h val="0.31940331909921921"/>
        </c:manualLayout>
      </c:layout>
      <c:pie3DChart>
        <c:varyColors val="1"/>
        <c:ser>
          <c:idx val="0"/>
          <c:order val="0"/>
          <c:tx>
            <c:v>2020 г.</c:v>
          </c:tx>
          <c:spPr>
            <a:ln w="12700">
              <a:solidFill>
                <a:srgbClr val="000000"/>
              </a:solidFill>
              <a:prstDash val="solid"/>
            </a:ln>
          </c:spPr>
          <c:explosion val="2"/>
          <c:dPt>
            <c:idx val="0"/>
            <c:bubble3D val="0"/>
            <c:explosion val="16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"/>
            <c:bubble3D val="0"/>
            <c:explosion val="11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5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8.2758620689655171E-2"/>
                  <c:y val="-3.8237584350294652E-2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900">
                        <a:latin typeface="Times New Roman" panose="02020603050405020304" pitchFamily="18" charset="0"/>
                        <a:cs typeface="Times New Roman" panose="02020603050405020304" pitchFamily="18" charset="0"/>
                      </a:defRPr>
                    </a:pPr>
                    <a:fld id="{D733812D-3175-4AB1-9AD8-C17EA6F9B766}" type="CATEGORYNAME">
                      <a:rPr lang="bg-BG" sz="900" baseline="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pPr>
                        <a:defRPr sz="900">
                          <a:latin typeface="Times New Roman" panose="02020603050405020304" pitchFamily="18" charset="0"/>
                          <a:cs typeface="Times New Roman" panose="02020603050405020304" pitchFamily="18" charset="0"/>
                        </a:defRPr>
                      </a:pPr>
                      <a:t>[CATEGORY NAME]</a:t>
                    </a:fld>
                    <a:r>
                      <a:rPr lang="bg-BG" sz="900" baseline="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, </a:t>
                    </a:r>
                    <a:fld id="{AB3FB66C-6594-4CD6-AB6D-795EAA84739D}" type="VALUE">
                      <a:rPr lang="bg-BG" sz="900" baseline="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pPr>
                        <a:defRPr sz="900">
                          <a:latin typeface="Times New Roman" panose="02020603050405020304" pitchFamily="18" charset="0"/>
                          <a:cs typeface="Times New Roman" panose="02020603050405020304" pitchFamily="18" charset="0"/>
                        </a:defRPr>
                      </a:pPr>
                      <a:t>[VALUE]</a:t>
                    </a:fld>
                    <a:r>
                      <a:rPr lang="bg-BG" sz="900" baseline="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 млн.лв., </a:t>
                    </a:r>
                  </a:p>
                  <a:p>
                    <a:pPr>
                      <a:defRPr sz="900">
                        <a:latin typeface="Times New Roman" panose="02020603050405020304" pitchFamily="18" charset="0"/>
                        <a:cs typeface="Times New Roman" panose="02020603050405020304" pitchFamily="18" charset="0"/>
                      </a:defRPr>
                    </a:pPr>
                    <a:r>
                      <a:rPr lang="bg-BG" sz="900" baseline="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19.3%</a:t>
                    </a:r>
                  </a:p>
                  <a:p>
                    <a:pPr>
                      <a:defRPr sz="900">
                        <a:latin typeface="Times New Roman" panose="02020603050405020304" pitchFamily="18" charset="0"/>
                        <a:cs typeface="Times New Roman" panose="02020603050405020304" pitchFamily="18" charset="0"/>
                      </a:defRPr>
                    </a:pPr>
                    <a:endParaRPr lang="bg-BG"/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080055510302592"/>
                      <c:h val="0.19246980834344343"/>
                    </c:manualLayout>
                  </c15:layout>
                  <c15:dlblFieldTable/>
                  <c15:showDataLabelsRange val="0"/>
                </c:ext>
              </c:extLst>
            </c:dLbl>
            <c:dLbl>
              <c:idx val="1"/>
              <c:layout>
                <c:manualLayout>
                  <c:x val="9.7022354964250164E-4"/>
                  <c:y val="-0.19911581364829398"/>
                </c:manualLayout>
              </c:layout>
              <c:tx>
                <c:rich>
                  <a:bodyPr wrap="square" lIns="38100" tIns="19050" rIns="38100" bIns="19050" anchor="ctr" anchorCtr="0">
                    <a:noAutofit/>
                  </a:bodyPr>
                  <a:lstStyle/>
                  <a:p>
                    <a:pPr algn="ctr">
                      <a:defRPr sz="900">
                        <a:latin typeface="Times New Roman" panose="02020603050405020304" pitchFamily="18" charset="0"/>
                        <a:cs typeface="Times New Roman" panose="02020603050405020304" pitchFamily="18" charset="0"/>
                      </a:defRPr>
                    </a:pPr>
                    <a:fld id="{B28271FA-3693-4E6F-9CCD-C6CACDE3FE81}" type="CATEGORYNAME">
                      <a:rPr lang="bg-BG" baseline="0"/>
                      <a:pPr algn="ctr">
                        <a:defRPr sz="900">
                          <a:latin typeface="Times New Roman" panose="02020603050405020304" pitchFamily="18" charset="0"/>
                          <a:cs typeface="Times New Roman" panose="02020603050405020304" pitchFamily="18" charset="0"/>
                        </a:defRPr>
                      </a:pPr>
                      <a:t>[CATEGORY NAME]</a:t>
                    </a:fld>
                    <a:r>
                      <a:rPr lang="bg-BG" baseline="0"/>
                      <a:t>, </a:t>
                    </a:r>
                  </a:p>
                  <a:p>
                    <a:pPr algn="ctr">
                      <a:defRPr sz="900">
                        <a:latin typeface="Times New Roman" panose="02020603050405020304" pitchFamily="18" charset="0"/>
                        <a:cs typeface="Times New Roman" panose="02020603050405020304" pitchFamily="18" charset="0"/>
                      </a:defRPr>
                    </a:pPr>
                    <a:fld id="{555A394D-EA8A-4004-9038-F7DF8B97B687}" type="VALUE">
                      <a:rPr lang="bg-BG" baseline="0"/>
                      <a:pPr algn="ctr">
                        <a:defRPr sz="900">
                          <a:latin typeface="Times New Roman" panose="02020603050405020304" pitchFamily="18" charset="0"/>
                          <a:cs typeface="Times New Roman" panose="02020603050405020304" pitchFamily="18" charset="0"/>
                        </a:defRPr>
                      </a:pPr>
                      <a:t>[VALUE]</a:t>
                    </a:fld>
                    <a:r>
                      <a:rPr lang="bg-BG" baseline="0"/>
                      <a:t> млн.лв., 80.7% 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separator>, </c:separator>
              <c:extLst>
                <c:ext xmlns:c15="http://schemas.microsoft.com/office/drawing/2012/chart" uri="{CE6537A1-D6FC-4f65-9D91-7224C49458BB}">
                  <c15:layout>
                    <c:manualLayout>
                      <c:w val="0.22140984101125291"/>
                      <c:h val="0.28320779179710964"/>
                    </c:manualLayout>
                  </c15:layout>
                  <c15:dlblFieldTable/>
                  <c15:showDataLabelsRange val="0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endParaRPr lang="bg-BG"/>
              </a:p>
            </c:txPr>
            <c:dLblPos val="outEnd"/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Lit>
              <c:ptCount val="2"/>
              <c:pt idx="0">
                <c:v>ДЦК до 7 години</c:v>
              </c:pt>
              <c:pt idx="1">
                <c:v>ДЦК до 25 години</c:v>
              </c:pt>
            </c:strLit>
          </c:cat>
          <c:val>
            <c:numLit>
              <c:formatCode>General</c:formatCode>
              <c:ptCount val="2"/>
              <c:pt idx="0">
                <c:v>948.1</c:v>
              </c:pt>
              <c:pt idx="1">
                <c:v>3970.8</c:v>
              </c:pt>
            </c:numLit>
          </c:val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/>
            </a:pPr>
            <a:r>
              <a:rPr lang="bg-BG" sz="1100"/>
              <a:t> 20</a:t>
            </a:r>
            <a:r>
              <a:rPr lang="en-US" sz="1100"/>
              <a:t>2</a:t>
            </a:r>
            <a:r>
              <a:rPr lang="bg-BG" sz="1100"/>
              <a:t>1</a:t>
            </a:r>
            <a:r>
              <a:rPr lang="en-US" sz="1100"/>
              <a:t> </a:t>
            </a:r>
            <a:r>
              <a:rPr lang="bg-BG" sz="1100"/>
              <a:t>г.</a:t>
            </a:r>
          </a:p>
        </c:rich>
      </c:tx>
      <c:layout>
        <c:manualLayout>
          <c:xMode val="edge"/>
          <c:yMode val="edge"/>
          <c:x val="0.80847586683243555"/>
          <c:y val="4.4444318106446078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6056980245890318"/>
          <c:y val="0.19027156258932981"/>
          <c:w val="0.66233822767719441"/>
          <c:h val="0.46651975321266659"/>
        </c:manualLayout>
      </c:layout>
      <c:pie3DChart>
        <c:varyColors val="1"/>
        <c:ser>
          <c:idx val="0"/>
          <c:order val="0"/>
          <c:tx>
            <c:v> 2021г.</c:v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  <a:effectLst>
              <a:innerShdw blurRad="63500" dist="50800" dir="13500000">
                <a:prstClr val="black">
                  <a:alpha val="50000"/>
                </a:prstClr>
              </a:innerShdw>
            </a:effectLst>
          </c:spPr>
          <c:explosion val="11"/>
          <c:dPt>
            <c:idx val="0"/>
            <c:bubble3D val="0"/>
          </c:dPt>
          <c:dPt>
            <c:idx val="1"/>
            <c:bubble3D val="0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  <a:effectLst>
                <a:innerShdw blurRad="63500" dist="50800" dir="13500000">
                  <a:prstClr val="black">
                    <a:alpha val="50000"/>
                  </a:prstClr>
                </a:innerShdw>
              </a:effectLst>
            </c:spPr>
          </c:dPt>
          <c:dLbls>
            <c:dLbl>
              <c:idx val="0"/>
              <c:layout>
                <c:manualLayout>
                  <c:x val="0.19210340392595049"/>
                  <c:y val="3.0818761291202156E-2"/>
                </c:manualLayout>
              </c:layout>
              <c:tx>
                <c:rich>
                  <a:bodyPr/>
                  <a:lstStyle/>
                  <a:p>
                    <a:r>
                      <a:rPr lang="bg-BG"/>
                      <a:t>2 871.1 млн.лв., 99.5%</a:t>
                    </a:r>
                  </a:p>
                </c:rich>
              </c:tx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989484735460693"/>
                      <c:h val="0.13675090252707581"/>
                    </c:manualLayout>
                  </c15:layout>
                </c:ext>
              </c:extLst>
            </c:dLbl>
            <c:dLbl>
              <c:idx val="1"/>
              <c:layout>
                <c:manualLayout>
                  <c:x val="-0.14874394026689011"/>
                  <c:y val="-6.7810785015509425E-2"/>
                </c:manualLayout>
              </c:layout>
              <c:tx>
                <c:rich>
                  <a:bodyPr/>
                  <a:lstStyle/>
                  <a:p>
                    <a:r>
                      <a:rPr lang="bg-BG"/>
                      <a:t>13.3 млн.лв.,    0.5%</a:t>
                    </a:r>
                  </a:p>
                </c:rich>
              </c:tx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547368421052632"/>
                      <c:h val="0.16216606498194946"/>
                    </c:manualLayout>
                  </c15:layout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val>
            <c:numRef>
              <c:f>{}</c:f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}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5.7213192031705572E-2"/>
          <c:y val="0.66687016395677812"/>
          <c:w val="0.33192389006342499"/>
          <c:h val="8.8889277729172766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legend>
    <c:plotVisOnly val="1"/>
    <c:dispBlanksAs val="zero"/>
    <c:showDLblsOverMax val="0"/>
  </c:chart>
  <c:spPr>
    <a:solidFill>
      <a:schemeClr val="lt1"/>
    </a:solidFill>
    <a:ln w="12700" cap="flat" cmpd="sng" algn="ctr">
      <a:solidFill>
        <a:schemeClr val="dk1"/>
      </a:solidFill>
      <a:prstDash val="solid"/>
      <a:miter lim="800000"/>
    </a:ln>
    <a:effectLst/>
  </c:spPr>
  <c:txPr>
    <a:bodyPr/>
    <a:lstStyle/>
    <a:p>
      <a:pPr>
        <a:defRPr sz="900">
          <a:solidFill>
            <a:schemeClr val="dk1"/>
          </a:solidFill>
          <a:latin typeface="Arial" panose="020B0604020202020204" pitchFamily="34" charset="0"/>
          <a:ea typeface="+mn-ea"/>
          <a:cs typeface="Arial" panose="020B0604020202020204" pitchFamily="34" charset="0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/>
            </a:pPr>
            <a:r>
              <a:rPr lang="bg-BG" sz="1100"/>
              <a:t> 2020</a:t>
            </a:r>
            <a:r>
              <a:rPr lang="en-US" sz="1100"/>
              <a:t> </a:t>
            </a:r>
            <a:r>
              <a:rPr lang="bg-BG" sz="1100"/>
              <a:t>г.</a:t>
            </a:r>
          </a:p>
        </c:rich>
      </c:tx>
      <c:layout>
        <c:manualLayout>
          <c:xMode val="edge"/>
          <c:yMode val="edge"/>
          <c:x val="0.77808669656203289"/>
          <c:y val="2.9629629629629631E-2"/>
        </c:manualLayout>
      </c:layout>
      <c:overlay val="1"/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5919282511210761"/>
          <c:y val="0.22705022882969952"/>
          <c:w val="0.63778727005529534"/>
          <c:h val="0.41909724269787546"/>
        </c:manualLayout>
      </c:layout>
      <c:pie3DChart>
        <c:varyColors val="1"/>
        <c:ser>
          <c:idx val="0"/>
          <c:order val="0"/>
          <c:tx>
            <c:v> 2020г.</c:v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explosion val="11"/>
          <c:dPt>
            <c:idx val="0"/>
            <c:bubble3D val="0"/>
          </c:dPt>
          <c:dPt>
            <c:idx val="1"/>
            <c:bubble3D val="0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9.9419369964375365E-2"/>
                  <c:y val="3.4841485209296981E-2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/>
                    </a:pPr>
                    <a:r>
                      <a:rPr lang="bg-BG"/>
                      <a:t>4 628.9 млн.лв.</a:t>
                    </a:r>
                    <a:r>
                      <a:rPr lang="bg-BG" baseline="0"/>
                      <a:t>, 94.0%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202747078139897"/>
                      <c:h val="0.16216606498194946"/>
                    </c:manualLayout>
                  </c15:layout>
                </c:ext>
              </c:extLst>
            </c:dLbl>
            <c:dLbl>
              <c:idx val="1"/>
              <c:layout>
                <c:manualLayout>
                  <c:x val="-0.11378870802584655"/>
                  <c:y val="-4.5360773946577976E-2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/>
                    </a:pPr>
                    <a:r>
                      <a:rPr lang="bg-BG"/>
                      <a:t>294.1 млн.лв.,</a:t>
                    </a:r>
                  </a:p>
                  <a:p>
                    <a:pPr>
                      <a:defRPr/>
                    </a:pPr>
                    <a:r>
                      <a:rPr lang="bg-BG" baseline="0"/>
                      <a:t>6.0%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008956840036246"/>
                      <c:h val="0.16697954271961493"/>
                    </c:manualLayout>
                  </c15:layout>
                </c:ext>
              </c:extLst>
            </c:dLbl>
            <c:spPr>
              <a:noFill/>
              <a:ln>
                <a:noFill/>
              </a:ln>
              <a:effectLst/>
            </c:spPr>
            <c:dLblPos val="bestFit"/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val>
            <c:numRef>
              <c:f>{}</c:f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}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extLst>
          <c:ext xmlns:c15="http://schemas.microsoft.com/office/drawing/2012/chart" uri="{02D57815-91ED-43cb-92C2-25804820EDAC}">
            <c15:filteredPieSeries>
              <c15:ser>
                <c:idx val="1"/>
                <c:order val="1"/>
                <c:tx>
                  <c:v>#REF!</c:v>
                </c:tx>
                <c:spPr>
                  <a:solidFill>
                    <a:srgbClr val="993366"/>
                  </a:solidFill>
                  <a:ln w="12700">
                    <a:solidFill>
                      <a:srgbClr val="000000"/>
                    </a:solidFill>
                    <a:prstDash val="solid"/>
                  </a:ln>
                </c:spPr>
                <c:explosion val="25"/>
                <c:dPt>
                  <c:idx val="0"/>
                  <c:bubble3D val="0"/>
                  <c:spPr>
                    <a:solidFill>
                      <a:srgbClr val="9999FF"/>
                    </a:solidFill>
                    <a:ln w="12700">
                      <a:solidFill>
                        <a:srgbClr val="000000"/>
                      </a:solidFill>
                      <a:prstDash val="solid"/>
                    </a:ln>
                  </c:spPr>
                </c:dPt>
                <c:dPt>
                  <c:idx val="1"/>
                  <c:bubble3D val="0"/>
                </c:dPt>
                <c:dLbls>
                  <c:spPr>
                    <a:noFill/>
                    <a:ln>
                      <a:noFill/>
                    </a:ln>
                    <a:effectLst/>
                  </c:spPr>
                  <c:dLblPos val="bestFit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1"/>
                  <c:extLst>
                    <c:ext uri="{CE6537A1-D6FC-4f65-9D91-7224C49458BB}"/>
                  </c:extLst>
                </c:dLbls>
                <c:val>
                  <c:numRef>
                    <c:extLst>
                      <c:ext uri="{02D57815-91ED-43cb-92C2-25804820EDAC}">
                        <c15:formulaRef>
                          <c15:sqref>{}</c15:sqref>
                        </c15:formulaRef>
                      </c:ext>
                    </c:extLst>
                  </c:numRef>
                </c:val>
                <c:extLst>
                  <c:ext uri="{02D57815-91ED-43cb-92C2-25804820EDAC}">
                    <c15:filteredCategoryTitle>
                      <c15:cat>
                        <c:multiLvlStrRef>
                          <c:extLst>
                            <c:ext uri="{02D57815-91ED-43cb-92C2-25804820EDAC}">
                              <c15:formulaRef>
                                <c15:sqref>}</c15:sqref>
                              </c15:formulaRef>
                            </c:ext>
                          </c:extLst>
                        </c:multiLvlStrRef>
                      </c15:cat>
                    </c15:filteredCategoryTitle>
                  </c:ext>
                </c:extLst>
              </c15:ser>
            </c15:filteredPieSeries>
          </c:ext>
        </c:extLst>
      </c:pie3DChart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3.8863976083707022E-2"/>
          <c:y val="0.68230895325809904"/>
          <c:w val="0.35201793721973101"/>
          <c:h val="8.8889277729172766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zero"/>
    <c:showDLblsOverMax val="0"/>
  </c:chart>
  <c:spPr>
    <a:solidFill>
      <a:srgbClr val="FFFFFF"/>
    </a:solidFill>
    <a:ln w="3175" cap="rnd">
      <a:solidFill>
        <a:schemeClr val="tx1"/>
      </a:solidFill>
      <a:prstDash val="solid"/>
    </a:ln>
  </c:spPr>
  <c:txPr>
    <a:bodyPr/>
    <a:lstStyle/>
    <a:p>
      <a:pPr>
        <a:defRPr sz="9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chart" Target="../charts/chart3.xml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image" Target="../media/image9.png"/><Relationship Id="rId1" Type="http://schemas.openxmlformats.org/officeDocument/2006/relationships/image" Target="../media/image8.png"/><Relationship Id="rId4" Type="http://schemas.openxmlformats.org/officeDocument/2006/relationships/chart" Target="../charts/chart8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3.png"/><Relationship Id="rId1" Type="http://schemas.openxmlformats.org/officeDocument/2006/relationships/image" Target="../media/image1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6.pn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9.png"/><Relationship Id="rId2" Type="http://schemas.openxmlformats.org/officeDocument/2006/relationships/image" Target="../media/image18.png"/><Relationship Id="rId1" Type="http://schemas.openxmlformats.org/officeDocument/2006/relationships/image" Target="../media/image17.png"/><Relationship Id="rId5" Type="http://schemas.openxmlformats.org/officeDocument/2006/relationships/image" Target="../media/image21.png"/><Relationship Id="rId4" Type="http://schemas.openxmlformats.org/officeDocument/2006/relationships/image" Target="../media/image20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381000</xdr:colOff>
      <xdr:row>1</xdr:row>
      <xdr:rowOff>114300</xdr:rowOff>
    </xdr:from>
    <xdr:to>
      <xdr:col>10</xdr:col>
      <xdr:colOff>338853</xdr:colOff>
      <xdr:row>23</xdr:row>
      <xdr:rowOff>104775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0" y="304800"/>
          <a:ext cx="6053853" cy="41814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323850</xdr:colOff>
      <xdr:row>3</xdr:row>
      <xdr:rowOff>9525</xdr:rowOff>
    </xdr:from>
    <xdr:to>
      <xdr:col>20</xdr:col>
      <xdr:colOff>91970</xdr:colOff>
      <xdr:row>23</xdr:row>
      <xdr:rowOff>14743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29450" y="581025"/>
          <a:ext cx="5254520" cy="3815218"/>
        </a:xfrm>
        <a:prstGeom prst="rect">
          <a:avLst/>
        </a:prstGeom>
      </xdr:spPr>
    </xdr:pic>
    <xdr:clientData/>
  </xdr:twoCellAnchor>
  <xdr:twoCellAnchor editAs="oneCell">
    <xdr:from>
      <xdr:col>2</xdr:col>
      <xdr:colOff>114299</xdr:colOff>
      <xdr:row>3</xdr:row>
      <xdr:rowOff>0</xdr:rowOff>
    </xdr:from>
    <xdr:to>
      <xdr:col>11</xdr:col>
      <xdr:colOff>304800</xdr:colOff>
      <xdr:row>23</xdr:row>
      <xdr:rowOff>19050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33499" y="571500"/>
          <a:ext cx="5676901" cy="38290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45</xdr:row>
      <xdr:rowOff>123824</xdr:rowOff>
    </xdr:from>
    <xdr:to>
      <xdr:col>0</xdr:col>
      <xdr:colOff>228600</xdr:colOff>
      <xdr:row>46</xdr:row>
      <xdr:rowOff>7618</xdr:rowOff>
    </xdr:to>
    <xdr:graphicFrame macro="">
      <xdr:nvGraphicFramePr>
        <xdr:cNvPr id="2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142875</xdr:colOff>
      <xdr:row>54</xdr:row>
      <xdr:rowOff>152399</xdr:rowOff>
    </xdr:from>
    <xdr:to>
      <xdr:col>0</xdr:col>
      <xdr:colOff>371474</xdr:colOff>
      <xdr:row>55</xdr:row>
      <xdr:rowOff>36193</xdr:rowOff>
    </xdr:to>
    <xdr:graphicFrame macro="">
      <xdr:nvGraphicFramePr>
        <xdr:cNvPr id="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</xdr:colOff>
      <xdr:row>50</xdr:row>
      <xdr:rowOff>123824</xdr:rowOff>
    </xdr:from>
    <xdr:to>
      <xdr:col>0</xdr:col>
      <xdr:colOff>228600</xdr:colOff>
      <xdr:row>51</xdr:row>
      <xdr:rowOff>7618</xdr:rowOff>
    </xdr:to>
    <xdr:graphicFrame macro="">
      <xdr:nvGraphicFramePr>
        <xdr:cNvPr id="1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</xdr:colOff>
      <xdr:row>50</xdr:row>
      <xdr:rowOff>123824</xdr:rowOff>
    </xdr:from>
    <xdr:to>
      <xdr:col>0</xdr:col>
      <xdr:colOff>228600</xdr:colOff>
      <xdr:row>51</xdr:row>
      <xdr:rowOff>7618</xdr:rowOff>
    </xdr:to>
    <xdr:graphicFrame macro="">
      <xdr:nvGraphicFramePr>
        <xdr:cNvPr id="7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7</xdr:col>
      <xdr:colOff>523875</xdr:colOff>
      <xdr:row>3</xdr:row>
      <xdr:rowOff>171450</xdr:rowOff>
    </xdr:from>
    <xdr:to>
      <xdr:col>14</xdr:col>
      <xdr:colOff>353542</xdr:colOff>
      <xdr:row>19</xdr:row>
      <xdr:rowOff>165618</xdr:rowOff>
    </xdr:to>
    <xdr:pic>
      <xdr:nvPicPr>
        <xdr:cNvPr id="11" name="Picture 10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791075" y="762000"/>
          <a:ext cx="4096867" cy="3042168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</xdr:colOff>
      <xdr:row>3</xdr:row>
      <xdr:rowOff>171450</xdr:rowOff>
    </xdr:from>
    <xdr:to>
      <xdr:col>7</xdr:col>
      <xdr:colOff>522711</xdr:colOff>
      <xdr:row>19</xdr:row>
      <xdr:rowOff>165618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38175" y="762000"/>
          <a:ext cx="4151736" cy="3042168"/>
        </a:xfrm>
        <a:prstGeom prst="rect">
          <a:avLst/>
        </a:prstGeom>
      </xdr:spPr>
    </xdr:pic>
    <xdr:clientData/>
  </xdr:twoCellAnchor>
  <xdr:twoCellAnchor>
    <xdr:from>
      <xdr:col>7</xdr:col>
      <xdr:colOff>523875</xdr:colOff>
      <xdr:row>3</xdr:row>
      <xdr:rowOff>171450</xdr:rowOff>
    </xdr:from>
    <xdr:to>
      <xdr:col>14</xdr:col>
      <xdr:colOff>533400</xdr:colOff>
      <xdr:row>19</xdr:row>
      <xdr:rowOff>161925</xdr:rowOff>
    </xdr:to>
    <xdr:graphicFrame macro="">
      <xdr:nvGraphicFramePr>
        <xdr:cNvPr id="12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28575</xdr:colOff>
      <xdr:row>3</xdr:row>
      <xdr:rowOff>171450</xdr:rowOff>
    </xdr:from>
    <xdr:to>
      <xdr:col>7</xdr:col>
      <xdr:colOff>514350</xdr:colOff>
      <xdr:row>19</xdr:row>
      <xdr:rowOff>171450</xdr:rowOff>
    </xdr:to>
    <xdr:graphicFrame macro="">
      <xdr:nvGraphicFramePr>
        <xdr:cNvPr id="14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0.00449</cdr:x>
      <cdr:y>0.68525</cdr:y>
    </cdr:from>
    <cdr:to>
      <cdr:x>0.98427</cdr:x>
      <cdr:y>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9050" y="1990725"/>
          <a:ext cx="41529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0.12584</cdr:x>
      <cdr:y>0.71803</cdr:y>
    </cdr:from>
    <cdr:to>
      <cdr:x>0.34157</cdr:x>
      <cdr:y>1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533400" y="2085975"/>
          <a:ext cx="914400" cy="8191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0.04494</cdr:x>
      <cdr:y>0.7082</cdr:y>
    </cdr:from>
    <cdr:to>
      <cdr:x>0.62921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190500" y="2057399"/>
          <a:ext cx="2476500" cy="8477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0.19326</cdr:x>
      <cdr:y>0.68525</cdr:y>
    </cdr:from>
    <cdr:to>
      <cdr:x>0.40899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19150" y="23622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0.01778</cdr:x>
      <cdr:y>0.67398</cdr:y>
    </cdr:from>
    <cdr:to>
      <cdr:x>0.98</cdr:x>
      <cdr:y>0.9373</cdr:y>
    </cdr:to>
    <cdr:sp macro="" textlink="">
      <cdr:nvSpPr>
        <cdr:cNvPr id="7" name="TextBox 6"/>
        <cdr:cNvSpPr txBox="1"/>
      </cdr:nvSpPr>
      <cdr:spPr>
        <a:xfrm xmlns:a="http://schemas.openxmlformats.org/drawingml/2006/main">
          <a:off x="76198" y="2047876"/>
          <a:ext cx="4124326" cy="800099"/>
        </a:xfrm>
        <a:prstGeom xmlns:a="http://schemas.openxmlformats.org/drawingml/2006/main" prst="rect">
          <a:avLst/>
        </a:prstGeom>
        <a:ln xmlns:a="http://schemas.openxmlformats.org/drawingml/2006/main">
          <a:solidFill>
            <a:srgbClr val="000000"/>
          </a:solidFill>
        </a:ln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just"/>
          <a:r>
            <a:rPr lang="bg-BG" sz="900" b="1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Забележки:</a:t>
          </a:r>
          <a:endParaRPr lang="bg-BG" sz="900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 xmlns:a="http://schemas.openxmlformats.org/drawingml/2006/main">
          <a:pPr algn="just"/>
          <a:r>
            <a:rPr lang="bg-BG" sz="9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1. Обхваща</a:t>
          </a:r>
          <a:r>
            <a:rPr lang="bg-BG" sz="900" baseline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сключените през периода</a:t>
          </a:r>
          <a:r>
            <a:rPr lang="bg-BG" sz="9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репо-сделки (вкл. обратни репо-сделки).</a:t>
          </a:r>
          <a:endParaRPr lang="bg-BG" sz="900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 xmlns:a="http://schemas.openxmlformats.org/drawingml/2006/main">
          <a:pPr algn="just"/>
          <a:r>
            <a:rPr lang="bg-BG" sz="9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2. Левовата равностойност на сделките с ДЦК, деноминирани в чуждестранна </a:t>
          </a:r>
        </a:p>
        <a:p xmlns:a="http://schemas.openxmlformats.org/drawingml/2006/main">
          <a:pPr algn="just"/>
          <a:r>
            <a:rPr lang="bg-BG" sz="9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валутата, е изчислена по определения от БНБ обменен курс на съответната</a:t>
          </a:r>
        </a:p>
        <a:p xmlns:a="http://schemas.openxmlformats.org/drawingml/2006/main">
          <a:pPr algn="just"/>
          <a:r>
            <a:rPr lang="bg-BG" sz="9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валута</a:t>
          </a:r>
          <a:r>
            <a:rPr lang="en-US" sz="9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</a:t>
          </a:r>
          <a:r>
            <a:rPr lang="bg-BG" sz="9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в деня на сделката</a:t>
          </a:r>
          <a:r>
            <a:rPr lang="en-US" sz="9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.</a:t>
          </a:r>
          <a:endParaRPr lang="bg-BG" sz="900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  <cdr:relSizeAnchor xmlns:cdr="http://schemas.openxmlformats.org/drawingml/2006/chartDrawing">
    <cdr:from>
      <cdr:x>0</cdr:x>
      <cdr:y>0</cdr:y>
    </cdr:from>
    <cdr:to>
      <cdr:x>1</cdr:x>
      <cdr:y>1</cdr:y>
    </cdr:to>
    <cdr:pic>
      <cdr:nvPicPr>
        <cdr:cNvPr id="9" name="Picture 8"/>
        <cdr:cNvPicPr/>
      </cdr:nvPicPr>
      <cdr:blipFill>
        <a:blip xmlns:a="http://schemas.openxmlformats.org/drawingml/2006/main"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50800" y="50800"/>
          <a:ext cx="4285615" cy="3042285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0.01803</cdr:x>
      <cdr:y>0.65831</cdr:y>
    </cdr:from>
    <cdr:to>
      <cdr:x>0.97968</cdr:x>
      <cdr:y>0.93417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76096" y="2000246"/>
          <a:ext cx="4057754" cy="838204"/>
        </a:xfrm>
        <a:prstGeom xmlns:a="http://schemas.openxmlformats.org/drawingml/2006/main" prst="rect">
          <a:avLst/>
        </a:prstGeom>
        <a:ln xmlns:a="http://schemas.openxmlformats.org/drawingml/2006/main">
          <a:solidFill>
            <a:schemeClr val="tx1"/>
          </a:solidFill>
        </a:ln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bg-BG" sz="900" b="1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Забележки:</a:t>
          </a:r>
          <a:endParaRPr lang="bg-BG" sz="900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 xmlns:a="http://schemas.openxmlformats.org/drawingml/2006/main">
          <a:r>
            <a:rPr lang="bg-BG" sz="9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1. Обхваща</a:t>
          </a:r>
          <a:r>
            <a:rPr lang="bg-BG" sz="900" baseline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сключените през периода</a:t>
          </a:r>
          <a:r>
            <a:rPr lang="bg-BG" sz="9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репо-сделки (вкл. обратни репо-сделки).</a:t>
          </a:r>
          <a:endParaRPr lang="bg-BG" sz="900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 xmlns:a="http://schemas.openxmlformats.org/drawingml/2006/main">
          <a:r>
            <a:rPr lang="bg-BG" sz="9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2. Левовата равностойност на сделките с ДЦК, деноминирани в чуждестранна </a:t>
          </a:r>
          <a:endParaRPr lang="bg-BG" sz="900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 xmlns:a="http://schemas.openxmlformats.org/drawingml/2006/main">
          <a:r>
            <a:rPr lang="bg-BG" sz="9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валутата, е изчислена по определения от БНБ обменен курс на съответната</a:t>
          </a:r>
          <a:endParaRPr lang="bg-BG" sz="900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 xmlns:a="http://schemas.openxmlformats.org/drawingml/2006/main">
          <a:r>
            <a:rPr lang="bg-BG" sz="9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валута</a:t>
          </a:r>
          <a:r>
            <a:rPr lang="en-US" sz="9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</a:t>
          </a:r>
          <a:r>
            <a:rPr lang="bg-BG" sz="9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в деня на сделката</a:t>
          </a:r>
          <a:r>
            <a:rPr lang="en-US" sz="9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.</a:t>
          </a:r>
          <a:endParaRPr lang="bg-BG" sz="900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 xmlns:a="http://schemas.openxmlformats.org/drawingml/2006/main">
          <a:r>
            <a:rPr lang="en-US" sz="9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.</a:t>
          </a:r>
          <a:endParaRPr lang="bg-BG" sz="900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  <cdr:relSizeAnchor xmlns:cdr="http://schemas.openxmlformats.org/drawingml/2006/chartDrawing">
    <cdr:from>
      <cdr:x>0</cdr:x>
      <cdr:y>0</cdr:y>
    </cdr:from>
    <cdr:to>
      <cdr:x>1</cdr:x>
      <cdr:y>1</cdr:y>
    </cdr:to>
    <cdr:pic>
      <cdr:nvPicPr>
        <cdr:cNvPr id="4" name="Picture 3"/>
        <cdr:cNvPicPr/>
      </cdr:nvPicPr>
      <cdr:blipFill>
        <a:blip xmlns:a="http://schemas.openxmlformats.org/drawingml/2006/main"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50800" y="50800"/>
          <a:ext cx="4145915" cy="305435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285750</xdr:colOff>
      <xdr:row>20</xdr:row>
      <xdr:rowOff>19050</xdr:rowOff>
    </xdr:from>
    <xdr:ext cx="184731" cy="264560"/>
    <xdr:sp macro="" textlink="">
      <xdr:nvSpPr>
        <xdr:cNvPr id="2" name="TextBox 1"/>
        <xdr:cNvSpPr txBox="1"/>
      </xdr:nvSpPr>
      <xdr:spPr>
        <a:xfrm>
          <a:off x="3333750" y="3638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5</xdr:col>
      <xdr:colOff>276225</xdr:colOff>
      <xdr:row>20</xdr:row>
      <xdr:rowOff>38101</xdr:rowOff>
    </xdr:from>
    <xdr:ext cx="184731" cy="264560"/>
    <xdr:sp macro="" textlink="">
      <xdr:nvSpPr>
        <xdr:cNvPr id="3" name="TextBox 2"/>
        <xdr:cNvSpPr txBox="1"/>
      </xdr:nvSpPr>
      <xdr:spPr>
        <a:xfrm>
          <a:off x="3324225" y="365760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5</xdr:col>
      <xdr:colOff>285750</xdr:colOff>
      <xdr:row>20</xdr:row>
      <xdr:rowOff>19050</xdr:rowOff>
    </xdr:from>
    <xdr:ext cx="184731" cy="264560"/>
    <xdr:sp macro="" textlink="">
      <xdr:nvSpPr>
        <xdr:cNvPr id="8" name="TextBox 7"/>
        <xdr:cNvSpPr txBox="1"/>
      </xdr:nvSpPr>
      <xdr:spPr>
        <a:xfrm>
          <a:off x="3524250" y="3095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twoCellAnchor editAs="oneCell">
    <xdr:from>
      <xdr:col>0</xdr:col>
      <xdr:colOff>47625</xdr:colOff>
      <xdr:row>4</xdr:row>
      <xdr:rowOff>0</xdr:rowOff>
    </xdr:from>
    <xdr:to>
      <xdr:col>6</xdr:col>
      <xdr:colOff>576832</xdr:colOff>
      <xdr:row>19</xdr:row>
      <xdr:rowOff>81027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762000"/>
          <a:ext cx="4377307" cy="2938527"/>
        </a:xfrm>
        <a:prstGeom prst="rect">
          <a:avLst/>
        </a:prstGeom>
      </xdr:spPr>
    </xdr:pic>
    <xdr:clientData/>
  </xdr:twoCellAnchor>
  <xdr:twoCellAnchor editAs="oneCell">
    <xdr:from>
      <xdr:col>6</xdr:col>
      <xdr:colOff>581025</xdr:colOff>
      <xdr:row>4</xdr:row>
      <xdr:rowOff>0</xdr:rowOff>
    </xdr:from>
    <xdr:to>
      <xdr:col>13</xdr:col>
      <xdr:colOff>617974</xdr:colOff>
      <xdr:row>19</xdr:row>
      <xdr:rowOff>87123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429125" y="762000"/>
          <a:ext cx="4304149" cy="2944623"/>
        </a:xfrm>
        <a:prstGeom prst="rect">
          <a:avLst/>
        </a:prstGeom>
      </xdr:spPr>
    </xdr:pic>
    <xdr:clientData/>
  </xdr:twoCellAnchor>
  <xdr:twoCellAnchor>
    <xdr:from>
      <xdr:col>6</xdr:col>
      <xdr:colOff>581025</xdr:colOff>
      <xdr:row>4</xdr:row>
      <xdr:rowOff>0</xdr:rowOff>
    </xdr:from>
    <xdr:to>
      <xdr:col>13</xdr:col>
      <xdr:colOff>609600</xdr:colOff>
      <xdr:row>19</xdr:row>
      <xdr:rowOff>76200</xdr:rowOff>
    </xdr:to>
    <xdr:graphicFrame macro="">
      <xdr:nvGraphicFramePr>
        <xdr:cNvPr id="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4</xdr:row>
      <xdr:rowOff>0</xdr:rowOff>
    </xdr:from>
    <xdr:to>
      <xdr:col>6</xdr:col>
      <xdr:colOff>571500</xdr:colOff>
      <xdr:row>19</xdr:row>
      <xdr:rowOff>76201</xdr:rowOff>
    </xdr:to>
    <xdr:graphicFrame macro="">
      <xdr:nvGraphicFramePr>
        <xdr:cNvPr id="11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0.17378</cdr:x>
      <cdr:y>0.84815</cdr:y>
    </cdr:from>
    <cdr:to>
      <cdr:x>0.18393</cdr:x>
      <cdr:y>0.86593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782956" y="2181225"/>
          <a:ext cx="45719" cy="4571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</cdr:x>
      <cdr:y>0.79061</cdr:y>
    </cdr:from>
    <cdr:to>
      <cdr:x>0.98309</cdr:x>
      <cdr:y>1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0" y="2085976"/>
          <a:ext cx="4447868" cy="55244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9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0.09256</cdr:x>
      <cdr:y>0.75166</cdr:y>
    </cdr:from>
    <cdr:to>
      <cdr:x>0.84306</cdr:x>
      <cdr:y>0.94702</cdr:y>
    </cdr:to>
    <cdr:sp macro="" textlink="">
      <cdr:nvSpPr>
        <cdr:cNvPr id="66" name="TextBox 65"/>
        <cdr:cNvSpPr txBox="1"/>
      </cdr:nvSpPr>
      <cdr:spPr>
        <a:xfrm xmlns:a="http://schemas.openxmlformats.org/drawingml/2006/main">
          <a:off x="438150" y="2162176"/>
          <a:ext cx="3552825" cy="56197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0.04024</cdr:x>
      <cdr:y>0.77813</cdr:y>
    </cdr:from>
    <cdr:to>
      <cdr:x>0.98737</cdr:x>
      <cdr:y>0.96141</cdr:y>
    </cdr:to>
    <cdr:sp macro="" textlink="">
      <cdr:nvSpPr>
        <cdr:cNvPr id="67" name="Rectangle 66"/>
        <cdr:cNvSpPr/>
      </cdr:nvSpPr>
      <cdr:spPr>
        <a:xfrm xmlns:a="http://schemas.openxmlformats.org/drawingml/2006/main">
          <a:off x="182069" y="2253167"/>
          <a:ext cx="4285156" cy="530705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  <a:ln xmlns:a="http://schemas.openxmlformats.org/drawingml/2006/main">
          <a:solidFill>
            <a:schemeClr val="bg1"/>
          </a:solidFill>
        </a:ln>
      </cdr:spPr>
      <cdr:style>
        <a:lnRef xmlns:a="http://schemas.openxmlformats.org/drawingml/2006/main" idx="2">
          <a:schemeClr val="accent1"/>
        </a:lnRef>
        <a:fillRef xmlns:a="http://schemas.openxmlformats.org/drawingml/2006/main" idx="1">
          <a:schemeClr val="l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pPr algn="just"/>
          <a:r>
            <a:rPr lang="bg-BG" sz="900" b="1">
              <a:latin typeface="Arial" panose="020B0604020202020204" pitchFamily="34" charset="0"/>
              <a:cs typeface="Arial" panose="020B0604020202020204" pitchFamily="34" charset="0"/>
            </a:rPr>
            <a:t>Забележка: </a:t>
          </a:r>
          <a:r>
            <a:rPr lang="bg-BG" sz="900">
              <a:latin typeface="Arial" panose="020B0604020202020204" pitchFamily="34" charset="0"/>
              <a:cs typeface="Arial" panose="020B0604020202020204" pitchFamily="34" charset="0"/>
            </a:rPr>
            <a:t>Левовата равностойност</a:t>
          </a:r>
          <a:r>
            <a:rPr lang="bg-BG" sz="900" baseline="0">
              <a:latin typeface="Arial" panose="020B0604020202020204" pitchFamily="34" charset="0"/>
              <a:cs typeface="Arial" panose="020B0604020202020204" pitchFamily="34" charset="0"/>
            </a:rPr>
            <a:t> на сделките с ДЦК, деноминирани в чуждестранна валута, е изчислена по определения от БНБ обменен курс на съответната валута в деня на сделката.</a:t>
          </a:r>
          <a:endParaRPr lang="bg-BG" sz="9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</cdr:y>
    </cdr:from>
    <cdr:to>
      <cdr:x>1</cdr:x>
      <cdr:y>1</cdr:y>
    </cdr:to>
    <cdr:pic>
      <cdr:nvPicPr>
        <cdr:cNvPr id="7" name="Picture 6"/>
        <cdr:cNvPicPr/>
      </cdr:nvPicPr>
      <cdr:blipFill>
        <a:blip xmlns:a="http://schemas.openxmlformats.org/drawingml/2006/main"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50800" y="50800"/>
          <a:ext cx="4304030" cy="2944495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0.07175</cdr:x>
      <cdr:y>0.64444</cdr:y>
    </cdr:from>
    <cdr:to>
      <cdr:x>0.287</cdr:x>
      <cdr:y>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304800" y="234315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0.06502</cdr:x>
      <cdr:y>0.8</cdr:y>
    </cdr:from>
    <cdr:to>
      <cdr:x>0.95516</cdr:x>
      <cdr:y>1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276224" y="2057400"/>
          <a:ext cx="3781425" cy="5143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0.32063</cdr:x>
      <cdr:y>0.8037</cdr:y>
    </cdr:from>
    <cdr:to>
      <cdr:x>0.53587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1362075" y="2066924"/>
          <a:ext cx="914400" cy="5048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0.09641</cdr:x>
      <cdr:y>0.87407</cdr:y>
    </cdr:from>
    <cdr:to>
      <cdr:x>0.31166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9575" y="2247900"/>
          <a:ext cx="914400" cy="3238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0.06054</cdr:x>
      <cdr:y>0.64444</cdr:y>
    </cdr:from>
    <cdr:to>
      <cdr:x>0.27578</cdr:x>
      <cdr:y>1</cdr:y>
    </cdr:to>
    <cdr:sp macro="" textlink="">
      <cdr:nvSpPr>
        <cdr:cNvPr id="7" name="TextBox 6"/>
        <cdr:cNvSpPr txBox="1"/>
      </cdr:nvSpPr>
      <cdr:spPr>
        <a:xfrm xmlns:a="http://schemas.openxmlformats.org/drawingml/2006/main">
          <a:off x="257175" y="25527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</cdr:x>
      <cdr:y>0.82222</cdr:y>
    </cdr:from>
    <cdr:to>
      <cdr:x>1</cdr:x>
      <cdr:y>1</cdr:y>
    </cdr:to>
    <cdr:sp macro="" textlink="">
      <cdr:nvSpPr>
        <cdr:cNvPr id="8" name="TextBox 7"/>
        <cdr:cNvSpPr txBox="1"/>
      </cdr:nvSpPr>
      <cdr:spPr>
        <a:xfrm xmlns:a="http://schemas.openxmlformats.org/drawingml/2006/main">
          <a:off x="0" y="2114550"/>
          <a:ext cx="4248150" cy="4572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0.76906</cdr:x>
      <cdr:y>0.64444</cdr:y>
    </cdr:from>
    <cdr:to>
      <cdr:x>0.9843</cdr:x>
      <cdr:y>1</cdr:y>
    </cdr:to>
    <cdr:sp macro="" textlink="">
      <cdr:nvSpPr>
        <cdr:cNvPr id="9" name="TextBox 8"/>
        <cdr:cNvSpPr txBox="1"/>
      </cdr:nvSpPr>
      <cdr:spPr>
        <a:xfrm xmlns:a="http://schemas.openxmlformats.org/drawingml/2006/main">
          <a:off x="3267075" y="23622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0.53139</cdr:x>
      <cdr:y>0.64444</cdr:y>
    </cdr:from>
    <cdr:to>
      <cdr:x>0.74664</cdr:x>
      <cdr:y>1</cdr:y>
    </cdr:to>
    <cdr:sp macro="" textlink="">
      <cdr:nvSpPr>
        <cdr:cNvPr id="10" name="TextBox 9"/>
        <cdr:cNvSpPr txBox="1"/>
      </cdr:nvSpPr>
      <cdr:spPr>
        <a:xfrm xmlns:a="http://schemas.openxmlformats.org/drawingml/2006/main">
          <a:off x="2257425" y="165735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0.13677</cdr:x>
      <cdr:y>0.81111</cdr:y>
    </cdr:from>
    <cdr:to>
      <cdr:x>0.35202</cdr:x>
      <cdr:y>1</cdr:y>
    </cdr:to>
    <cdr:sp macro="" textlink="">
      <cdr:nvSpPr>
        <cdr:cNvPr id="11" name="TextBox 10"/>
        <cdr:cNvSpPr txBox="1"/>
      </cdr:nvSpPr>
      <cdr:spPr>
        <a:xfrm xmlns:a="http://schemas.openxmlformats.org/drawingml/2006/main">
          <a:off x="581025" y="2085974"/>
          <a:ext cx="914400" cy="4857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0.23318</cdr:x>
      <cdr:y>0.64444</cdr:y>
    </cdr:from>
    <cdr:to>
      <cdr:x>0.44843</cdr:x>
      <cdr:y>1</cdr:y>
    </cdr:to>
    <cdr:sp macro="" textlink="">
      <cdr:nvSpPr>
        <cdr:cNvPr id="13" name="TextBox 12"/>
        <cdr:cNvSpPr txBox="1"/>
      </cdr:nvSpPr>
      <cdr:spPr>
        <a:xfrm xmlns:a="http://schemas.openxmlformats.org/drawingml/2006/main">
          <a:off x="990600" y="226695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0.15022</cdr:x>
      <cdr:y>0.64444</cdr:y>
    </cdr:from>
    <cdr:to>
      <cdr:x>0.36547</cdr:x>
      <cdr:y>1</cdr:y>
    </cdr:to>
    <cdr:sp macro="" textlink="">
      <cdr:nvSpPr>
        <cdr:cNvPr id="14" name="TextBox 13"/>
        <cdr:cNvSpPr txBox="1"/>
      </cdr:nvSpPr>
      <cdr:spPr>
        <a:xfrm xmlns:a="http://schemas.openxmlformats.org/drawingml/2006/main">
          <a:off x="638175" y="24384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0.20628</cdr:x>
      <cdr:y>0.72593</cdr:y>
    </cdr:from>
    <cdr:to>
      <cdr:x>0.42152</cdr:x>
      <cdr:y>1</cdr:y>
    </cdr:to>
    <cdr:sp macro="" textlink="">
      <cdr:nvSpPr>
        <cdr:cNvPr id="15" name="TextBox 14"/>
        <cdr:cNvSpPr txBox="1"/>
      </cdr:nvSpPr>
      <cdr:spPr>
        <a:xfrm xmlns:a="http://schemas.openxmlformats.org/drawingml/2006/main">
          <a:off x="876300" y="1866900"/>
          <a:ext cx="914400" cy="7048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</cdr:x>
      <cdr:y>0.64444</cdr:y>
    </cdr:from>
    <cdr:to>
      <cdr:x>0.37892</cdr:x>
      <cdr:y>1</cdr:y>
    </cdr:to>
    <cdr:sp macro="" textlink="">
      <cdr:nvSpPr>
        <cdr:cNvPr id="16" name="TextBox 15"/>
        <cdr:cNvSpPr txBox="1"/>
      </cdr:nvSpPr>
      <cdr:spPr>
        <a:xfrm xmlns:a="http://schemas.openxmlformats.org/drawingml/2006/main">
          <a:off x="0" y="1657350"/>
          <a:ext cx="1609725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0.08072</cdr:x>
      <cdr:y>0.64444</cdr:y>
    </cdr:from>
    <cdr:to>
      <cdr:x>0.29596</cdr:x>
      <cdr:y>1</cdr:y>
    </cdr:to>
    <cdr:sp macro="" textlink="">
      <cdr:nvSpPr>
        <cdr:cNvPr id="17" name="TextBox 16"/>
        <cdr:cNvSpPr txBox="1"/>
      </cdr:nvSpPr>
      <cdr:spPr>
        <a:xfrm xmlns:a="http://schemas.openxmlformats.org/drawingml/2006/main">
          <a:off x="342900" y="248602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0.02466</cdr:x>
      <cdr:y>0.77037</cdr:y>
    </cdr:from>
    <cdr:to>
      <cdr:x>0.23991</cdr:x>
      <cdr:y>1</cdr:y>
    </cdr:to>
    <cdr:sp macro="" textlink="">
      <cdr:nvSpPr>
        <cdr:cNvPr id="18" name="TextBox 17"/>
        <cdr:cNvSpPr txBox="1"/>
      </cdr:nvSpPr>
      <cdr:spPr>
        <a:xfrm xmlns:a="http://schemas.openxmlformats.org/drawingml/2006/main">
          <a:off x="104775" y="1981200"/>
          <a:ext cx="914400" cy="5905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0.03363</cdr:x>
      <cdr:y>0.77778</cdr:y>
    </cdr:from>
    <cdr:to>
      <cdr:x>0.97534</cdr:x>
      <cdr:y>1</cdr:y>
    </cdr:to>
    <cdr:sp macro="" textlink="">
      <cdr:nvSpPr>
        <cdr:cNvPr id="19" name="TextBox 18"/>
        <cdr:cNvSpPr txBox="1"/>
      </cdr:nvSpPr>
      <cdr:spPr>
        <a:xfrm xmlns:a="http://schemas.openxmlformats.org/drawingml/2006/main">
          <a:off x="142875" y="2052114"/>
          <a:ext cx="4000516" cy="58631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 anchor="t"/>
        <a:lstStyle xmlns:a="http://schemas.openxmlformats.org/drawingml/2006/main"/>
        <a:p xmlns:a="http://schemas.openxmlformats.org/drawingml/2006/main">
          <a:endParaRPr lang="en-US" sz="1100"/>
        </a:p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0.02018</cdr:x>
      <cdr:y>0.79301</cdr:y>
    </cdr:from>
    <cdr:to>
      <cdr:x>0.96514</cdr:x>
      <cdr:y>0.97386</cdr:y>
    </cdr:to>
    <cdr:sp macro="" textlink="">
      <cdr:nvSpPr>
        <cdr:cNvPr id="5" name="Rectangle 4"/>
        <cdr:cNvSpPr/>
      </cdr:nvSpPr>
      <cdr:spPr>
        <a:xfrm xmlns:a="http://schemas.openxmlformats.org/drawingml/2006/main">
          <a:off x="88226" y="2326454"/>
          <a:ext cx="4131350" cy="530560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  <a:ln xmlns:a="http://schemas.openxmlformats.org/drawingml/2006/main">
          <a:solidFill>
            <a:schemeClr val="bg1"/>
          </a:solidFill>
        </a:ln>
      </cdr:spPr>
      <cdr:style>
        <a:lnRef xmlns:a="http://schemas.openxmlformats.org/drawingml/2006/main" idx="2">
          <a:schemeClr val="accent6"/>
        </a:lnRef>
        <a:fillRef xmlns:a="http://schemas.openxmlformats.org/drawingml/2006/main" idx="1">
          <a:schemeClr val="lt1"/>
        </a:fillRef>
        <a:effectRef xmlns:a="http://schemas.openxmlformats.org/drawingml/2006/main" idx="0">
          <a:schemeClr val="accent6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pPr algn="just"/>
          <a:r>
            <a:rPr lang="bg-BG" sz="900" b="1">
              <a:latin typeface="Arial" panose="020B0604020202020204" pitchFamily="34" charset="0"/>
              <a:cs typeface="Arial" panose="020B0604020202020204" pitchFamily="34" charset="0"/>
            </a:rPr>
            <a:t>Забележка</a:t>
          </a:r>
          <a:r>
            <a:rPr lang="bg-BG" sz="900">
              <a:latin typeface="Arial" panose="020B0604020202020204" pitchFamily="34" charset="0"/>
              <a:cs typeface="Arial" panose="020B0604020202020204" pitchFamily="34" charset="0"/>
            </a:rPr>
            <a:t>:</a:t>
          </a:r>
          <a:r>
            <a:rPr lang="bg-BG" sz="900" baseline="0">
              <a:latin typeface="Arial" panose="020B0604020202020204" pitchFamily="34" charset="0"/>
              <a:cs typeface="Arial" panose="020B0604020202020204" pitchFamily="34" charset="0"/>
            </a:rPr>
            <a:t> Левовата равностойност на сделките с ДЦК, деноминирани в чуждестранна валута, е изчислена по определения от БНБ обменен курс на съответната валута в деня на сделката.</a:t>
          </a:r>
          <a:endParaRPr lang="bg-BG" sz="9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</cdr:y>
    </cdr:from>
    <cdr:to>
      <cdr:x>1</cdr:x>
      <cdr:y>1</cdr:y>
    </cdr:to>
    <cdr:pic>
      <cdr:nvPicPr>
        <cdr:cNvPr id="21" name="Picture 20"/>
        <cdr:cNvPicPr/>
      </cdr:nvPicPr>
      <cdr:blipFill>
        <a:blip xmlns:a="http://schemas.openxmlformats.org/drawingml/2006/main"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50800" y="50800"/>
          <a:ext cx="4377055" cy="293878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</c:userShapes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9525</xdr:rowOff>
    </xdr:from>
    <xdr:to>
      <xdr:col>9</xdr:col>
      <xdr:colOff>35441</xdr:colOff>
      <xdr:row>22</xdr:row>
      <xdr:rowOff>165284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771525"/>
          <a:ext cx="4493141" cy="3584759"/>
        </a:xfrm>
        <a:prstGeom prst="rect">
          <a:avLst/>
        </a:prstGeom>
      </xdr:spPr>
    </xdr:pic>
    <xdr:clientData/>
  </xdr:twoCellAnchor>
  <xdr:twoCellAnchor editAs="oneCell">
    <xdr:from>
      <xdr:col>9</xdr:col>
      <xdr:colOff>28575</xdr:colOff>
      <xdr:row>4</xdr:row>
      <xdr:rowOff>9525</xdr:rowOff>
    </xdr:from>
    <xdr:to>
      <xdr:col>16</xdr:col>
      <xdr:colOff>227475</xdr:colOff>
      <xdr:row>22</xdr:row>
      <xdr:rowOff>165284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705475" y="771525"/>
          <a:ext cx="4608975" cy="3584759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11</xdr:col>
      <xdr:colOff>451724</xdr:colOff>
      <xdr:row>22</xdr:row>
      <xdr:rowOff>175622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0"/>
          <a:ext cx="7157324" cy="4176122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133350</xdr:colOff>
      <xdr:row>28</xdr:row>
      <xdr:rowOff>95250</xdr:rowOff>
    </xdr:from>
    <xdr:ext cx="4419600" cy="581025"/>
    <xdr:sp macro="" textlink="">
      <xdr:nvSpPr>
        <xdr:cNvPr id="2" name="TextBox 1"/>
        <xdr:cNvSpPr txBox="1"/>
      </xdr:nvSpPr>
      <xdr:spPr>
        <a:xfrm>
          <a:off x="1352550" y="5429250"/>
          <a:ext cx="4419600" cy="581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l"/>
          <a:endParaRPr lang="bg-BG" sz="8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twoCellAnchor editAs="oneCell">
    <xdr:from>
      <xdr:col>3</xdr:col>
      <xdr:colOff>95250</xdr:colOff>
      <xdr:row>4</xdr:row>
      <xdr:rowOff>123825</xdr:rowOff>
    </xdr:from>
    <xdr:to>
      <xdr:col>14</xdr:col>
      <xdr:colOff>181183</xdr:colOff>
      <xdr:row>32</xdr:row>
      <xdr:rowOff>52584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24050" y="771525"/>
          <a:ext cx="6791533" cy="4462659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17</xdr:col>
      <xdr:colOff>512795</xdr:colOff>
      <xdr:row>44</xdr:row>
      <xdr:rowOff>139201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38400" y="1295400"/>
          <a:ext cx="8437595" cy="5968501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68581</xdr:colOff>
      <xdr:row>0</xdr:row>
      <xdr:rowOff>15240</xdr:rowOff>
    </xdr:from>
    <xdr:to>
      <xdr:col>9</xdr:col>
      <xdr:colOff>228600</xdr:colOff>
      <xdr:row>18</xdr:row>
      <xdr:rowOff>76200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8181" y="15240"/>
          <a:ext cx="5036819" cy="3489960"/>
        </a:xfrm>
        <a:prstGeom prst="rect">
          <a:avLst/>
        </a:prstGeom>
      </xdr:spPr>
    </xdr:pic>
    <xdr:clientData/>
  </xdr:twoCellAnchor>
  <xdr:twoCellAnchor editAs="oneCell">
    <xdr:from>
      <xdr:col>9</xdr:col>
      <xdr:colOff>213360</xdr:colOff>
      <xdr:row>0</xdr:row>
      <xdr:rowOff>22860</xdr:rowOff>
    </xdr:from>
    <xdr:to>
      <xdr:col>18</xdr:col>
      <xdr:colOff>106680</xdr:colOff>
      <xdr:row>18</xdr:row>
      <xdr:rowOff>68580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99760" y="22860"/>
          <a:ext cx="5379720" cy="3337560"/>
        </a:xfrm>
        <a:prstGeom prst="rect">
          <a:avLst/>
        </a:prstGeom>
      </xdr:spPr>
    </xdr:pic>
    <xdr:clientData/>
  </xdr:twoCellAnchor>
  <xdr:twoCellAnchor editAs="oneCell">
    <xdr:from>
      <xdr:col>1</xdr:col>
      <xdr:colOff>76199</xdr:colOff>
      <xdr:row>18</xdr:row>
      <xdr:rowOff>68581</xdr:rowOff>
    </xdr:from>
    <xdr:to>
      <xdr:col>9</xdr:col>
      <xdr:colOff>213360</xdr:colOff>
      <xdr:row>38</xdr:row>
      <xdr:rowOff>45720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85799" y="3360421"/>
          <a:ext cx="5013961" cy="3634739"/>
        </a:xfrm>
        <a:prstGeom prst="rect">
          <a:avLst/>
        </a:prstGeom>
      </xdr:spPr>
    </xdr:pic>
    <xdr:clientData/>
  </xdr:twoCellAnchor>
  <xdr:twoCellAnchor editAs="oneCell">
    <xdr:from>
      <xdr:col>9</xdr:col>
      <xdr:colOff>205740</xdr:colOff>
      <xdr:row>18</xdr:row>
      <xdr:rowOff>60960</xdr:rowOff>
    </xdr:from>
    <xdr:to>
      <xdr:col>18</xdr:col>
      <xdr:colOff>114299</xdr:colOff>
      <xdr:row>38</xdr:row>
      <xdr:rowOff>53340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692140" y="3352800"/>
          <a:ext cx="5394959" cy="3649980"/>
        </a:xfrm>
        <a:prstGeom prst="rect">
          <a:avLst/>
        </a:prstGeom>
      </xdr:spPr>
    </xdr:pic>
    <xdr:clientData/>
  </xdr:twoCellAnchor>
  <xdr:twoCellAnchor editAs="oneCell">
    <xdr:from>
      <xdr:col>1</xdr:col>
      <xdr:colOff>68580</xdr:colOff>
      <xdr:row>38</xdr:row>
      <xdr:rowOff>38101</xdr:rowOff>
    </xdr:from>
    <xdr:to>
      <xdr:col>9</xdr:col>
      <xdr:colOff>220980</xdr:colOff>
      <xdr:row>57</xdr:row>
      <xdr:rowOff>76201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78180" y="6987541"/>
          <a:ext cx="5029200" cy="351282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11</xdr:col>
      <xdr:colOff>408996</xdr:colOff>
      <xdr:row>26</xdr:row>
      <xdr:rowOff>49169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381000"/>
          <a:ext cx="6504996" cy="46211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29"/>
  <sheetViews>
    <sheetView tabSelected="1" zoomScaleNormal="100" workbookViewId="0">
      <selection activeCell="U29" sqref="U29"/>
    </sheetView>
  </sheetViews>
  <sheetFormatPr defaultColWidth="0" defaultRowHeight="15"/>
  <cols>
    <col min="1" max="1" width="2.42578125" style="253" customWidth="1"/>
    <col min="2" max="2" width="42" style="253" customWidth="1"/>
    <col min="3" max="3" width="9.140625" style="253" customWidth="1"/>
    <col min="4" max="4" width="5.140625" style="253" customWidth="1"/>
    <col min="5" max="5" width="6.28515625" style="253" customWidth="1"/>
    <col min="6" max="6" width="9.140625" style="253" customWidth="1"/>
    <col min="7" max="7" width="4.7109375" style="253" customWidth="1"/>
    <col min="8" max="8" width="7" style="253" customWidth="1"/>
    <col min="9" max="9" width="9.140625" style="253" customWidth="1"/>
    <col min="10" max="11" width="6.28515625" style="253" customWidth="1"/>
    <col min="12" max="12" width="8.28515625" style="253" customWidth="1"/>
    <col min="13" max="13" width="4.7109375" style="253" customWidth="1"/>
    <col min="14" max="252" width="9.140625" style="253" customWidth="1"/>
    <col min="253" max="16384" width="0" style="253" hidden="1"/>
  </cols>
  <sheetData>
    <row r="2" spans="2:15" ht="15.75">
      <c r="B2" s="356" t="s">
        <v>263</v>
      </c>
      <c r="C2" s="356"/>
      <c r="D2" s="356"/>
      <c r="E2" s="356"/>
      <c r="F2" s="356"/>
      <c r="G2" s="356"/>
      <c r="H2" s="356"/>
      <c r="I2" s="356"/>
      <c r="J2" s="356"/>
      <c r="K2" s="356"/>
      <c r="L2" s="356"/>
      <c r="M2" s="356"/>
      <c r="N2" s="356"/>
      <c r="O2" s="203"/>
    </row>
    <row r="3" spans="2:15" ht="15.75">
      <c r="B3" s="357" t="s">
        <v>289</v>
      </c>
      <c r="C3" s="357"/>
      <c r="D3" s="357"/>
      <c r="E3" s="357"/>
      <c r="F3" s="357"/>
      <c r="G3" s="357"/>
      <c r="H3" s="357"/>
      <c r="I3" s="357"/>
      <c r="J3" s="357"/>
      <c r="K3" s="357"/>
      <c r="L3" s="357"/>
      <c r="M3" s="357"/>
      <c r="N3" s="357"/>
      <c r="O3" s="203"/>
    </row>
    <row r="4" spans="2:15" ht="15.75">
      <c r="B4" s="254"/>
      <c r="L4" s="203"/>
      <c r="M4" s="203"/>
      <c r="N4" s="203"/>
      <c r="O4" s="203"/>
    </row>
    <row r="5" spans="2:15" ht="15.75">
      <c r="B5" s="255" t="s">
        <v>264</v>
      </c>
      <c r="C5" s="358" t="s">
        <v>290</v>
      </c>
      <c r="D5" s="359"/>
      <c r="E5" s="360"/>
      <c r="F5" s="358" t="s">
        <v>292</v>
      </c>
      <c r="G5" s="359"/>
      <c r="H5" s="360"/>
      <c r="I5" s="358" t="s">
        <v>290</v>
      </c>
      <c r="J5" s="359"/>
      <c r="K5" s="360"/>
      <c r="L5" s="358" t="s">
        <v>292</v>
      </c>
      <c r="M5" s="359"/>
      <c r="N5" s="360"/>
      <c r="O5" s="203"/>
    </row>
    <row r="6" spans="2:15" ht="15.75">
      <c r="B6" s="256" t="s">
        <v>265</v>
      </c>
      <c r="C6" s="353">
        <v>44244</v>
      </c>
      <c r="D6" s="354"/>
      <c r="E6" s="355"/>
      <c r="F6" s="353">
        <v>44251</v>
      </c>
      <c r="G6" s="354"/>
      <c r="H6" s="355"/>
      <c r="I6" s="353">
        <v>44244</v>
      </c>
      <c r="J6" s="354"/>
      <c r="K6" s="355"/>
      <c r="L6" s="353">
        <v>44251</v>
      </c>
      <c r="M6" s="354"/>
      <c r="N6" s="355"/>
      <c r="O6" s="203"/>
    </row>
    <row r="7" spans="2:15" ht="15.75">
      <c r="B7" s="256" t="s">
        <v>266</v>
      </c>
      <c r="C7" s="353">
        <v>48077</v>
      </c>
      <c r="D7" s="354"/>
      <c r="E7" s="355"/>
      <c r="F7" s="353">
        <v>46077</v>
      </c>
      <c r="G7" s="354"/>
      <c r="H7" s="355"/>
      <c r="I7" s="353">
        <v>48077</v>
      </c>
      <c r="J7" s="354"/>
      <c r="K7" s="355"/>
      <c r="L7" s="353">
        <v>46077</v>
      </c>
      <c r="M7" s="354"/>
      <c r="N7" s="355"/>
      <c r="O7" s="203"/>
    </row>
    <row r="8" spans="2:15" ht="15.75">
      <c r="B8" s="256" t="s">
        <v>267</v>
      </c>
      <c r="C8" s="347" t="s">
        <v>0</v>
      </c>
      <c r="D8" s="348"/>
      <c r="E8" s="349"/>
      <c r="F8" s="347" t="s">
        <v>0</v>
      </c>
      <c r="G8" s="348"/>
      <c r="H8" s="349"/>
      <c r="I8" s="347" t="s">
        <v>0</v>
      </c>
      <c r="J8" s="348"/>
      <c r="K8" s="349"/>
      <c r="L8" s="347" t="s">
        <v>0</v>
      </c>
      <c r="M8" s="348"/>
      <c r="N8" s="349"/>
      <c r="O8" s="203"/>
    </row>
    <row r="9" spans="2:15" ht="15.75">
      <c r="B9" s="256" t="s">
        <v>268</v>
      </c>
      <c r="C9" s="350">
        <v>0.1</v>
      </c>
      <c r="D9" s="351"/>
      <c r="E9" s="352"/>
      <c r="F9" s="350">
        <v>0</v>
      </c>
      <c r="G9" s="351"/>
      <c r="H9" s="352"/>
      <c r="I9" s="350">
        <v>0.1</v>
      </c>
      <c r="J9" s="351"/>
      <c r="K9" s="352"/>
      <c r="L9" s="350">
        <v>0</v>
      </c>
      <c r="M9" s="351"/>
      <c r="N9" s="352"/>
      <c r="O9" s="203"/>
    </row>
    <row r="10" spans="2:15" ht="15.75">
      <c r="B10" s="257" t="s">
        <v>269</v>
      </c>
      <c r="C10" s="344" t="s">
        <v>291</v>
      </c>
      <c r="D10" s="344">
        <v>39209</v>
      </c>
      <c r="E10" s="344" t="s">
        <v>121</v>
      </c>
      <c r="F10" s="344" t="s">
        <v>293</v>
      </c>
      <c r="G10" s="344">
        <v>39209</v>
      </c>
      <c r="H10" s="344" t="s">
        <v>121</v>
      </c>
      <c r="I10" s="344" t="s">
        <v>294</v>
      </c>
      <c r="J10" s="344">
        <v>39209</v>
      </c>
      <c r="K10" s="344" t="s">
        <v>121</v>
      </c>
      <c r="L10" s="344" t="s">
        <v>301</v>
      </c>
      <c r="M10" s="344">
        <v>39209</v>
      </c>
      <c r="N10" s="344" t="s">
        <v>121</v>
      </c>
      <c r="O10" s="203"/>
    </row>
    <row r="11" spans="2:15" ht="15.75">
      <c r="B11" s="258" t="s">
        <v>270</v>
      </c>
      <c r="C11" s="345">
        <v>44244</v>
      </c>
      <c r="D11" s="346">
        <v>39211</v>
      </c>
      <c r="E11" s="346"/>
      <c r="F11" s="345">
        <v>44251</v>
      </c>
      <c r="G11" s="346">
        <v>39211</v>
      </c>
      <c r="H11" s="346"/>
      <c r="I11" s="345">
        <v>44265</v>
      </c>
      <c r="J11" s="346">
        <v>39211</v>
      </c>
      <c r="K11" s="346"/>
      <c r="L11" s="345">
        <v>44279</v>
      </c>
      <c r="M11" s="346">
        <v>39211</v>
      </c>
      <c r="N11" s="346"/>
      <c r="O11" s="203"/>
    </row>
    <row r="12" spans="2:15" ht="15.75">
      <c r="B12" s="259" t="s">
        <v>271</v>
      </c>
      <c r="C12" s="338"/>
      <c r="D12" s="339"/>
      <c r="E12" s="340"/>
      <c r="F12" s="338"/>
      <c r="G12" s="339"/>
      <c r="H12" s="340"/>
      <c r="I12" s="338"/>
      <c r="J12" s="339"/>
      <c r="K12" s="340"/>
      <c r="L12" s="338"/>
      <c r="M12" s="339"/>
      <c r="N12" s="340"/>
      <c r="O12" s="203"/>
    </row>
    <row r="13" spans="2:15" ht="15.75">
      <c r="B13" s="260" t="s">
        <v>272</v>
      </c>
      <c r="C13" s="341">
        <v>300000000</v>
      </c>
      <c r="D13" s="342"/>
      <c r="E13" s="343"/>
      <c r="F13" s="341">
        <v>200000000</v>
      </c>
      <c r="G13" s="342"/>
      <c r="H13" s="343"/>
      <c r="I13" s="341">
        <v>200000000</v>
      </c>
      <c r="J13" s="342"/>
      <c r="K13" s="343"/>
      <c r="L13" s="341">
        <v>300000000</v>
      </c>
      <c r="M13" s="342"/>
      <c r="N13" s="343"/>
      <c r="O13" s="203"/>
    </row>
    <row r="14" spans="2:15" ht="15.75">
      <c r="B14" s="261" t="s">
        <v>273</v>
      </c>
      <c r="C14" s="335"/>
      <c r="D14" s="336"/>
      <c r="E14" s="337"/>
      <c r="F14" s="335"/>
      <c r="G14" s="336"/>
      <c r="H14" s="337"/>
      <c r="I14" s="335"/>
      <c r="J14" s="336"/>
      <c r="K14" s="337"/>
      <c r="L14" s="335"/>
      <c r="M14" s="336"/>
      <c r="N14" s="337"/>
      <c r="O14" s="203"/>
    </row>
    <row r="15" spans="2:15" ht="15.75">
      <c r="B15" s="262" t="s">
        <v>274</v>
      </c>
      <c r="C15" s="329">
        <v>555650000</v>
      </c>
      <c r="D15" s="330"/>
      <c r="E15" s="331"/>
      <c r="F15" s="329">
        <v>420400000</v>
      </c>
      <c r="G15" s="330"/>
      <c r="H15" s="331"/>
      <c r="I15" s="329">
        <v>353550000</v>
      </c>
      <c r="J15" s="330"/>
      <c r="K15" s="331"/>
      <c r="L15" s="329">
        <v>458500000</v>
      </c>
      <c r="M15" s="330"/>
      <c r="N15" s="331"/>
      <c r="O15" s="203"/>
    </row>
    <row r="16" spans="2:15" ht="15.75">
      <c r="B16" s="262" t="s">
        <v>275</v>
      </c>
      <c r="C16" s="329">
        <v>455850000</v>
      </c>
      <c r="D16" s="330"/>
      <c r="E16" s="331"/>
      <c r="F16" s="329">
        <v>346400000</v>
      </c>
      <c r="G16" s="330"/>
      <c r="H16" s="331"/>
      <c r="I16" s="329">
        <v>324350000</v>
      </c>
      <c r="J16" s="330"/>
      <c r="K16" s="331"/>
      <c r="L16" s="329">
        <v>428500000</v>
      </c>
      <c r="M16" s="330"/>
      <c r="N16" s="331"/>
      <c r="O16" s="203"/>
    </row>
    <row r="17" spans="2:15" ht="15.75">
      <c r="B17" s="262" t="s">
        <v>276</v>
      </c>
      <c r="C17" s="332">
        <f>+C15-C16</f>
        <v>99800000</v>
      </c>
      <c r="D17" s="333"/>
      <c r="E17" s="334"/>
      <c r="F17" s="332">
        <f>+F15-F16</f>
        <v>74000000</v>
      </c>
      <c r="G17" s="333"/>
      <c r="H17" s="334"/>
      <c r="I17" s="332">
        <f>+I15-I16</f>
        <v>29200000</v>
      </c>
      <c r="J17" s="333"/>
      <c r="K17" s="334"/>
      <c r="L17" s="332">
        <f>+L15-L16</f>
        <v>30000000</v>
      </c>
      <c r="M17" s="333"/>
      <c r="N17" s="334"/>
      <c r="O17" s="203"/>
    </row>
    <row r="18" spans="2:15" ht="15.75">
      <c r="B18" s="263" t="s">
        <v>277</v>
      </c>
      <c r="C18" s="264"/>
      <c r="D18" s="265"/>
      <c r="E18" s="266"/>
      <c r="F18" s="264"/>
      <c r="G18" s="265"/>
      <c r="H18" s="266"/>
      <c r="I18" s="264"/>
      <c r="J18" s="265"/>
      <c r="K18" s="266"/>
      <c r="L18" s="264"/>
      <c r="M18" s="265"/>
      <c r="N18" s="266"/>
      <c r="O18" s="203"/>
    </row>
    <row r="19" spans="2:15" ht="15.75">
      <c r="B19" s="267" t="s">
        <v>278</v>
      </c>
      <c r="C19" s="329">
        <v>300000000</v>
      </c>
      <c r="D19" s="330"/>
      <c r="E19" s="331"/>
      <c r="F19" s="329">
        <v>200000000</v>
      </c>
      <c r="G19" s="330"/>
      <c r="H19" s="331"/>
      <c r="I19" s="329" t="s">
        <v>59</v>
      </c>
      <c r="J19" s="330"/>
      <c r="K19" s="331"/>
      <c r="L19" s="329">
        <v>300000000</v>
      </c>
      <c r="M19" s="330"/>
      <c r="N19" s="331"/>
      <c r="O19" s="203"/>
    </row>
    <row r="20" spans="2:15" ht="15.75">
      <c r="B20" s="267" t="s">
        <v>279</v>
      </c>
      <c r="C20" s="329">
        <v>200200000</v>
      </c>
      <c r="D20" s="330"/>
      <c r="E20" s="331"/>
      <c r="F20" s="329">
        <v>126000000</v>
      </c>
      <c r="G20" s="330"/>
      <c r="H20" s="331"/>
      <c r="I20" s="329" t="s">
        <v>59</v>
      </c>
      <c r="J20" s="330"/>
      <c r="K20" s="331"/>
      <c r="L20" s="329">
        <v>270000000</v>
      </c>
      <c r="M20" s="330"/>
      <c r="N20" s="331"/>
      <c r="O20" s="203"/>
    </row>
    <row r="21" spans="2:15" ht="15.75">
      <c r="B21" s="268" t="s">
        <v>280</v>
      </c>
      <c r="C21" s="329">
        <f>+C19-C20</f>
        <v>99800000</v>
      </c>
      <c r="D21" s="330"/>
      <c r="E21" s="331"/>
      <c r="F21" s="329">
        <f>+F19-F20</f>
        <v>74000000</v>
      </c>
      <c r="G21" s="330"/>
      <c r="H21" s="331"/>
      <c r="I21" s="329" t="s">
        <v>59</v>
      </c>
      <c r="J21" s="330"/>
      <c r="K21" s="331"/>
      <c r="L21" s="329">
        <f>+L19-L20</f>
        <v>30000000</v>
      </c>
      <c r="M21" s="330"/>
      <c r="N21" s="331"/>
      <c r="O21" s="203"/>
    </row>
    <row r="22" spans="2:15" ht="15.75">
      <c r="B22" s="269" t="s">
        <v>281</v>
      </c>
      <c r="C22" s="270"/>
      <c r="D22" s="271"/>
      <c r="E22" s="272"/>
      <c r="F22" s="270"/>
      <c r="G22" s="271"/>
      <c r="H22" s="272"/>
      <c r="I22" s="270"/>
      <c r="J22" s="271"/>
      <c r="K22" s="272"/>
      <c r="L22" s="270"/>
      <c r="M22" s="271"/>
      <c r="N22" s="272"/>
      <c r="O22" s="203"/>
    </row>
    <row r="23" spans="2:15" ht="15.75">
      <c r="B23" s="269" t="s">
        <v>282</v>
      </c>
      <c r="C23" s="273"/>
      <c r="D23" s="274"/>
      <c r="E23" s="275"/>
      <c r="F23" s="273"/>
      <c r="G23" s="274"/>
      <c r="H23" s="275"/>
      <c r="I23" s="273"/>
      <c r="J23" s="274"/>
      <c r="K23" s="275"/>
      <c r="L23" s="273"/>
      <c r="M23" s="274"/>
      <c r="N23" s="275"/>
      <c r="O23" s="203"/>
    </row>
    <row r="24" spans="2:15" ht="15.75">
      <c r="B24" s="269" t="s">
        <v>283</v>
      </c>
      <c r="C24" s="276" t="s">
        <v>284</v>
      </c>
      <c r="D24" s="277"/>
      <c r="E24" s="278" t="s">
        <v>285</v>
      </c>
      <c r="F24" s="276" t="s">
        <v>284</v>
      </c>
      <c r="G24" s="277"/>
      <c r="H24" s="278" t="s">
        <v>285</v>
      </c>
      <c r="I24" s="276" t="s">
        <v>284</v>
      </c>
      <c r="J24" s="277"/>
      <c r="K24" s="278" t="s">
        <v>285</v>
      </c>
      <c r="L24" s="276" t="s">
        <v>284</v>
      </c>
      <c r="M24" s="277"/>
      <c r="N24" s="278" t="s">
        <v>285</v>
      </c>
      <c r="O24" s="203"/>
    </row>
    <row r="25" spans="2:15" ht="15.75">
      <c r="B25" s="263" t="s">
        <v>286</v>
      </c>
      <c r="C25" s="279">
        <v>98.86</v>
      </c>
      <c r="D25" s="280"/>
      <c r="E25" s="281">
        <v>0.21</v>
      </c>
      <c r="F25" s="279">
        <v>100.56</v>
      </c>
      <c r="G25" s="280"/>
      <c r="H25" s="281">
        <v>-0.11</v>
      </c>
      <c r="I25" s="279" t="s">
        <v>59</v>
      </c>
      <c r="J25" s="280"/>
      <c r="K25" s="281" t="s">
        <v>59</v>
      </c>
      <c r="L25" s="279">
        <v>100.16</v>
      </c>
      <c r="M25" s="280"/>
      <c r="N25" s="281">
        <v>-0.03</v>
      </c>
      <c r="O25" s="203"/>
    </row>
    <row r="26" spans="2:15" ht="15.75">
      <c r="B26" s="260" t="s">
        <v>287</v>
      </c>
      <c r="C26" s="279">
        <v>100.52</v>
      </c>
      <c r="D26" s="280"/>
      <c r="E26" s="281">
        <v>0.05</v>
      </c>
      <c r="F26" s="279">
        <v>101.51</v>
      </c>
      <c r="G26" s="280"/>
      <c r="H26" s="281">
        <v>-0.3</v>
      </c>
      <c r="I26" s="279" t="s">
        <v>59</v>
      </c>
      <c r="J26" s="280"/>
      <c r="K26" s="281" t="s">
        <v>59</v>
      </c>
      <c r="L26" s="279">
        <v>100.94</v>
      </c>
      <c r="M26" s="280"/>
      <c r="N26" s="281">
        <v>-0.19</v>
      </c>
      <c r="O26" s="203"/>
    </row>
    <row r="27" spans="2:15" ht="15.75">
      <c r="B27" s="268" t="s">
        <v>288</v>
      </c>
      <c r="C27" s="282">
        <v>99.58</v>
      </c>
      <c r="D27" s="283"/>
      <c r="E27" s="284">
        <v>0.14000000000000001</v>
      </c>
      <c r="F27" s="282">
        <v>100.85</v>
      </c>
      <c r="G27" s="283"/>
      <c r="H27" s="284">
        <v>-0.17</v>
      </c>
      <c r="I27" s="282" t="s">
        <v>59</v>
      </c>
      <c r="J27" s="283"/>
      <c r="K27" s="284" t="s">
        <v>59</v>
      </c>
      <c r="L27" s="282">
        <v>100.47</v>
      </c>
      <c r="M27" s="283"/>
      <c r="N27" s="284">
        <v>-0.1</v>
      </c>
      <c r="O27" s="203"/>
    </row>
    <row r="28" spans="2:15" ht="15.75">
      <c r="B28" s="203"/>
      <c r="C28" s="203"/>
      <c r="D28" s="203"/>
      <c r="E28" s="203"/>
      <c r="F28" s="203"/>
      <c r="G28" s="203"/>
      <c r="H28" s="203"/>
      <c r="I28" s="203"/>
      <c r="J28" s="203"/>
      <c r="K28" s="203"/>
      <c r="L28" s="203"/>
      <c r="M28" s="203"/>
    </row>
    <row r="29" spans="2:15" ht="15.75">
      <c r="B29" s="203"/>
      <c r="C29" s="203"/>
      <c r="D29" s="203"/>
      <c r="E29" s="203"/>
      <c r="F29" s="203"/>
      <c r="G29" s="203"/>
      <c r="H29" s="203"/>
      <c r="I29" s="203"/>
      <c r="J29" s="203"/>
      <c r="K29" s="203"/>
      <c r="L29" s="203"/>
      <c r="M29" s="203"/>
    </row>
  </sheetData>
  <mergeCells count="66">
    <mergeCell ref="B2:N2"/>
    <mergeCell ref="B3:N3"/>
    <mergeCell ref="C5:E5"/>
    <mergeCell ref="F5:H5"/>
    <mergeCell ref="I5:K5"/>
    <mergeCell ref="L5:N5"/>
    <mergeCell ref="C6:E6"/>
    <mergeCell ref="F6:H6"/>
    <mergeCell ref="I6:K6"/>
    <mergeCell ref="L6:N6"/>
    <mergeCell ref="C7:E7"/>
    <mergeCell ref="F7:H7"/>
    <mergeCell ref="I7:K7"/>
    <mergeCell ref="L7:N7"/>
    <mergeCell ref="C8:E8"/>
    <mergeCell ref="F8:H8"/>
    <mergeCell ref="I8:K8"/>
    <mergeCell ref="L8:N8"/>
    <mergeCell ref="C9:E9"/>
    <mergeCell ref="F9:H9"/>
    <mergeCell ref="I9:K9"/>
    <mergeCell ref="L9:N9"/>
    <mergeCell ref="C10:E10"/>
    <mergeCell ref="F10:H10"/>
    <mergeCell ref="I10:K10"/>
    <mergeCell ref="L10:N10"/>
    <mergeCell ref="C11:E11"/>
    <mergeCell ref="F11:H11"/>
    <mergeCell ref="I11:K11"/>
    <mergeCell ref="L11:N11"/>
    <mergeCell ref="C12:E12"/>
    <mergeCell ref="F12:H12"/>
    <mergeCell ref="I12:K12"/>
    <mergeCell ref="L12:N12"/>
    <mergeCell ref="C13:E13"/>
    <mergeCell ref="F13:H13"/>
    <mergeCell ref="I13:K13"/>
    <mergeCell ref="L13:N13"/>
    <mergeCell ref="C14:E14"/>
    <mergeCell ref="F14:H14"/>
    <mergeCell ref="I14:K14"/>
    <mergeCell ref="L14:N14"/>
    <mergeCell ref="C15:E15"/>
    <mergeCell ref="F15:H15"/>
    <mergeCell ref="I15:K15"/>
    <mergeCell ref="L15:N15"/>
    <mergeCell ref="C16:E16"/>
    <mergeCell ref="F16:H16"/>
    <mergeCell ref="I16:K16"/>
    <mergeCell ref="L16:N16"/>
    <mergeCell ref="C17:E17"/>
    <mergeCell ref="F17:H17"/>
    <mergeCell ref="I17:K17"/>
    <mergeCell ref="L17:N17"/>
    <mergeCell ref="C21:E21"/>
    <mergeCell ref="F21:H21"/>
    <mergeCell ref="I21:K21"/>
    <mergeCell ref="L21:N21"/>
    <mergeCell ref="C19:E19"/>
    <mergeCell ref="F19:H19"/>
    <mergeCell ref="I19:K19"/>
    <mergeCell ref="L19:N19"/>
    <mergeCell ref="C20:E20"/>
    <mergeCell ref="F20:H20"/>
    <mergeCell ref="I20:K20"/>
    <mergeCell ref="L20:N20"/>
  </mergeCells>
  <pageMargins left="0.70866141732283472" right="0.11811023622047245" top="0.74803149606299213" bottom="0.74803149606299213" header="0.31496062992125984" footer="0.31496062992125984"/>
  <pageSetup scale="90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workbookViewId="0">
      <selection activeCell="D18" sqref="D18"/>
    </sheetView>
  </sheetViews>
  <sheetFormatPr defaultColWidth="9.140625" defaultRowHeight="15"/>
  <cols>
    <col min="1" max="1" width="20.140625" style="1" customWidth="1"/>
    <col min="2" max="2" width="19" style="1" customWidth="1"/>
    <col min="3" max="3" width="26.28515625" style="1" bestFit="1" customWidth="1"/>
    <col min="4" max="4" width="28.5703125" style="1" customWidth="1"/>
    <col min="5" max="5" width="23.7109375" style="1" customWidth="1"/>
    <col min="6" max="16384" width="9.140625" style="1"/>
  </cols>
  <sheetData>
    <row r="1" spans="1:5">
      <c r="A1" s="203"/>
      <c r="B1" s="203"/>
      <c r="C1" s="203"/>
      <c r="D1" s="203"/>
      <c r="E1" s="203"/>
    </row>
    <row r="2" spans="1:5">
      <c r="A2" s="361" t="s">
        <v>2</v>
      </c>
      <c r="B2" s="361"/>
      <c r="C2" s="361"/>
      <c r="D2" s="361"/>
      <c r="E2" s="361"/>
    </row>
    <row r="3" spans="1:5">
      <c r="A3" s="2" t="s">
        <v>3</v>
      </c>
      <c r="B3" s="2"/>
      <c r="C3" s="2"/>
      <c r="D3" s="3"/>
      <c r="E3" s="4" t="s">
        <v>4</v>
      </c>
    </row>
    <row r="4" spans="1:5">
      <c r="A4" s="5"/>
      <c r="B4" s="362" t="s">
        <v>5</v>
      </c>
      <c r="C4" s="363"/>
      <c r="D4" s="6" t="s">
        <v>5</v>
      </c>
      <c r="E4" s="7"/>
    </row>
    <row r="5" spans="1:5">
      <c r="A5" s="8" t="s">
        <v>6</v>
      </c>
      <c r="B5" s="364" t="s">
        <v>7</v>
      </c>
      <c r="C5" s="365"/>
      <c r="D5" s="9" t="s">
        <v>8</v>
      </c>
      <c r="E5" s="8" t="s">
        <v>9</v>
      </c>
    </row>
    <row r="6" spans="1:5">
      <c r="A6" s="10"/>
      <c r="B6" s="11" t="s">
        <v>10</v>
      </c>
      <c r="C6" s="11" t="s">
        <v>11</v>
      </c>
      <c r="D6" s="9"/>
      <c r="E6" s="9"/>
    </row>
    <row r="7" spans="1:5">
      <c r="A7" s="12"/>
      <c r="B7" s="13"/>
      <c r="C7" s="13" t="s">
        <v>12</v>
      </c>
      <c r="D7" s="13"/>
      <c r="E7" s="13"/>
    </row>
    <row r="8" spans="1:5">
      <c r="A8" s="204">
        <v>2011</v>
      </c>
      <c r="B8" s="229">
        <v>4220461.1259000003</v>
      </c>
      <c r="C8" s="229">
        <v>0</v>
      </c>
      <c r="D8" s="229">
        <v>252515.42373000001</v>
      </c>
      <c r="E8" s="301">
        <f t="shared" ref="E8:E17" si="0">B8+D8</f>
        <v>4472976.5496300003</v>
      </c>
    </row>
    <row r="9" spans="1:5">
      <c r="A9" s="204">
        <v>2012</v>
      </c>
      <c r="B9" s="229">
        <v>4763355</v>
      </c>
      <c r="C9" s="229">
        <v>0</v>
      </c>
      <c r="D9" s="229">
        <v>217621</v>
      </c>
      <c r="E9" s="301">
        <f t="shared" si="0"/>
        <v>4980976</v>
      </c>
    </row>
    <row r="10" spans="1:5">
      <c r="A10" s="204">
        <v>2013</v>
      </c>
      <c r="B10" s="205">
        <v>6108194.8644500002</v>
      </c>
      <c r="C10" s="229">
        <v>0</v>
      </c>
      <c r="D10" s="205">
        <v>181454.44320000001</v>
      </c>
      <c r="E10" s="301">
        <f t="shared" si="0"/>
        <v>6289649.3076499999</v>
      </c>
    </row>
    <row r="11" spans="1:5">
      <c r="A11" s="204">
        <v>2014</v>
      </c>
      <c r="B11" s="205">
        <v>8091944.2034499999</v>
      </c>
      <c r="C11" s="229">
        <v>0</v>
      </c>
      <c r="D11" s="205">
        <v>159809.74699000001</v>
      </c>
      <c r="E11" s="301">
        <f t="shared" si="0"/>
        <v>8251753.9504399998</v>
      </c>
    </row>
    <row r="12" spans="1:5">
      <c r="A12" s="204">
        <v>2015</v>
      </c>
      <c r="B12" s="205">
        <v>7148729.2904500002</v>
      </c>
      <c r="C12" s="229">
        <v>0</v>
      </c>
      <c r="D12" s="205">
        <v>134553.61549</v>
      </c>
      <c r="E12" s="301">
        <f t="shared" si="0"/>
        <v>7283282.90594</v>
      </c>
    </row>
    <row r="13" spans="1:5">
      <c r="A13" s="204">
        <v>2016</v>
      </c>
      <c r="B13" s="205">
        <v>6621983.3611500002</v>
      </c>
      <c r="C13" s="229">
        <v>0</v>
      </c>
      <c r="D13" s="205">
        <v>102581.96979</v>
      </c>
      <c r="E13" s="301">
        <f t="shared" si="0"/>
        <v>6724565.3309400007</v>
      </c>
    </row>
    <row r="14" spans="1:5">
      <c r="A14" s="204">
        <v>2017</v>
      </c>
      <c r="B14" s="205">
        <v>6647731.0531500001</v>
      </c>
      <c r="C14" s="229">
        <v>0</v>
      </c>
      <c r="D14" s="205">
        <v>63907.634899999997</v>
      </c>
      <c r="E14" s="301">
        <f t="shared" si="0"/>
        <v>6711638.68805</v>
      </c>
    </row>
    <row r="15" spans="1:5">
      <c r="A15" s="204">
        <v>2018</v>
      </c>
      <c r="B15" s="205">
        <v>5421665</v>
      </c>
      <c r="C15" s="229">
        <v>0</v>
      </c>
      <c r="D15" s="205">
        <v>32444.701440000001</v>
      </c>
      <c r="E15" s="301">
        <f t="shared" si="0"/>
        <v>5454109.70144</v>
      </c>
    </row>
    <row r="16" spans="1:5">
      <c r="A16" s="204">
        <v>2019</v>
      </c>
      <c r="B16" s="205">
        <v>5479467</v>
      </c>
      <c r="C16" s="229">
        <v>0</v>
      </c>
      <c r="D16" s="205">
        <v>0</v>
      </c>
      <c r="E16" s="301">
        <f t="shared" si="0"/>
        <v>5479467</v>
      </c>
    </row>
    <row r="17" spans="1:5">
      <c r="A17" s="204">
        <v>2020</v>
      </c>
      <c r="B17" s="205">
        <v>5643645</v>
      </c>
      <c r="C17" s="229">
        <v>0</v>
      </c>
      <c r="D17" s="205">
        <v>0</v>
      </c>
      <c r="E17" s="301">
        <f t="shared" si="0"/>
        <v>5643645</v>
      </c>
    </row>
    <row r="18" spans="1:5">
      <c r="A18" s="14" t="s">
        <v>322</v>
      </c>
      <c r="B18" s="15">
        <v>5960049.5821500001</v>
      </c>
      <c r="C18" s="207">
        <v>0</v>
      </c>
      <c r="D18" s="15">
        <v>0</v>
      </c>
      <c r="E18" s="302">
        <f>B18+D18</f>
        <v>5960049.5821500001</v>
      </c>
    </row>
    <row r="19" spans="1:5" ht="33" customHeight="1">
      <c r="A19" s="366" t="s">
        <v>133</v>
      </c>
      <c r="B19" s="367"/>
      <c r="C19" s="367"/>
      <c r="D19" s="367"/>
      <c r="E19" s="367"/>
    </row>
  </sheetData>
  <mergeCells count="4">
    <mergeCell ref="A2:E2"/>
    <mergeCell ref="B4:C4"/>
    <mergeCell ref="B5:C5"/>
    <mergeCell ref="A19:E19"/>
  </mergeCells>
  <phoneticPr fontId="1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25"/>
  <sheetViews>
    <sheetView zoomScaleNormal="100" workbookViewId="0">
      <selection activeCell="I12" sqref="I12"/>
    </sheetView>
  </sheetViews>
  <sheetFormatPr defaultColWidth="9.140625" defaultRowHeight="15"/>
  <cols>
    <col min="1" max="1" width="18.42578125" style="203" customWidth="1"/>
    <col min="2" max="2" width="12.28515625" style="203" customWidth="1"/>
    <col min="3" max="3" width="15.28515625" style="203" customWidth="1"/>
    <col min="4" max="4" width="21.42578125" style="203" customWidth="1"/>
    <col min="5" max="5" width="18.42578125" style="203" customWidth="1"/>
    <col min="6" max="6" width="14.28515625" style="203" customWidth="1"/>
    <col min="7" max="16384" width="9.140625" style="203"/>
  </cols>
  <sheetData>
    <row r="2" spans="1:6" ht="41.25" customHeight="1">
      <c r="A2" s="370" t="s">
        <v>321</v>
      </c>
      <c r="B2" s="370"/>
      <c r="C2" s="370"/>
      <c r="D2" s="370"/>
      <c r="E2" s="370"/>
      <c r="F2" s="370"/>
    </row>
    <row r="3" spans="1:6" ht="36">
      <c r="A3" s="206" t="s">
        <v>13</v>
      </c>
      <c r="B3" s="206" t="s">
        <v>14</v>
      </c>
      <c r="C3" s="206" t="s">
        <v>15</v>
      </c>
      <c r="D3" s="206" t="s">
        <v>16</v>
      </c>
      <c r="E3" s="206" t="s">
        <v>17</v>
      </c>
      <c r="F3" s="206" t="s">
        <v>18</v>
      </c>
    </row>
    <row r="4" spans="1:6">
      <c r="A4" s="208" t="s">
        <v>22</v>
      </c>
      <c r="B4" s="208" t="s">
        <v>0</v>
      </c>
      <c r="C4" s="208" t="s">
        <v>23</v>
      </c>
      <c r="D4" s="209" t="s">
        <v>102</v>
      </c>
      <c r="E4" s="208" t="s">
        <v>101</v>
      </c>
      <c r="F4" s="208" t="s">
        <v>23</v>
      </c>
    </row>
    <row r="5" spans="1:6">
      <c r="A5" s="208" t="s">
        <v>24</v>
      </c>
      <c r="B5" s="208" t="s">
        <v>0</v>
      </c>
      <c r="C5" s="208" t="s">
        <v>25</v>
      </c>
      <c r="D5" s="209" t="s">
        <v>103</v>
      </c>
      <c r="E5" s="208" t="s">
        <v>101</v>
      </c>
      <c r="F5" s="208" t="s">
        <v>302</v>
      </c>
    </row>
    <row r="6" spans="1:6">
      <c r="A6" s="208" t="s">
        <v>26</v>
      </c>
      <c r="B6" s="208" t="s">
        <v>0</v>
      </c>
      <c r="C6" s="208" t="s">
        <v>27</v>
      </c>
      <c r="D6" s="209" t="s">
        <v>104</v>
      </c>
      <c r="E6" s="208" t="s">
        <v>105</v>
      </c>
      <c r="F6" s="208" t="s">
        <v>303</v>
      </c>
    </row>
    <row r="7" spans="1:6">
      <c r="A7" s="208" t="s">
        <v>28</v>
      </c>
      <c r="B7" s="208" t="s">
        <v>0</v>
      </c>
      <c r="C7" s="208" t="s">
        <v>29</v>
      </c>
      <c r="D7" s="209" t="s">
        <v>106</v>
      </c>
      <c r="E7" s="208" t="s">
        <v>105</v>
      </c>
      <c r="F7" s="208" t="s">
        <v>304</v>
      </c>
    </row>
    <row r="8" spans="1:6">
      <c r="A8" s="208" t="s">
        <v>139</v>
      </c>
      <c r="B8" s="208" t="s">
        <v>0</v>
      </c>
      <c r="C8" s="208" t="s">
        <v>140</v>
      </c>
      <c r="D8" s="209" t="s">
        <v>229</v>
      </c>
      <c r="E8" s="208" t="s">
        <v>141</v>
      </c>
      <c r="F8" s="208" t="s">
        <v>304</v>
      </c>
    </row>
    <row r="9" spans="1:6">
      <c r="A9" s="208" t="s">
        <v>99</v>
      </c>
      <c r="B9" s="208" t="s">
        <v>0</v>
      </c>
      <c r="C9" s="208" t="s">
        <v>100</v>
      </c>
      <c r="D9" s="209" t="s">
        <v>107</v>
      </c>
      <c r="E9" s="208" t="s">
        <v>108</v>
      </c>
      <c r="F9" s="208" t="s">
        <v>305</v>
      </c>
    </row>
    <row r="10" spans="1:6">
      <c r="A10" s="208" t="s">
        <v>30</v>
      </c>
      <c r="B10" s="208" t="s">
        <v>0</v>
      </c>
      <c r="C10" s="208" t="s">
        <v>31</v>
      </c>
      <c r="D10" s="209" t="s">
        <v>109</v>
      </c>
      <c r="E10" s="208" t="s">
        <v>110</v>
      </c>
      <c r="F10" s="208" t="s">
        <v>261</v>
      </c>
    </row>
    <row r="11" spans="1:6">
      <c r="A11" s="208" t="s">
        <v>32</v>
      </c>
      <c r="B11" s="208" t="s">
        <v>0</v>
      </c>
      <c r="C11" s="208" t="s">
        <v>33</v>
      </c>
      <c r="D11" s="209" t="s">
        <v>111</v>
      </c>
      <c r="E11" s="208" t="s">
        <v>112</v>
      </c>
      <c r="F11" s="208" t="s">
        <v>306</v>
      </c>
    </row>
    <row r="12" spans="1:6">
      <c r="A12" s="208" t="s">
        <v>34</v>
      </c>
      <c r="B12" s="208" t="s">
        <v>19</v>
      </c>
      <c r="C12" s="208" t="s">
        <v>35</v>
      </c>
      <c r="D12" s="209" t="s">
        <v>113</v>
      </c>
      <c r="E12" s="208" t="s">
        <v>114</v>
      </c>
      <c r="F12" s="208" t="s">
        <v>307</v>
      </c>
    </row>
    <row r="13" spans="1:6">
      <c r="A13" s="371" t="s">
        <v>20</v>
      </c>
      <c r="B13" s="372"/>
      <c r="C13" s="373"/>
      <c r="D13" s="209" t="s">
        <v>115</v>
      </c>
      <c r="E13" s="208" t="s">
        <v>21</v>
      </c>
      <c r="F13" s="208" t="s">
        <v>21</v>
      </c>
    </row>
    <row r="14" spans="1:6">
      <c r="A14" s="208" t="s">
        <v>308</v>
      </c>
      <c r="B14" s="208" t="s">
        <v>0</v>
      </c>
      <c r="C14" s="208" t="s">
        <v>309</v>
      </c>
      <c r="D14" s="209" t="s">
        <v>310</v>
      </c>
      <c r="E14" s="208" t="s">
        <v>311</v>
      </c>
      <c r="F14" s="208" t="s">
        <v>312</v>
      </c>
    </row>
    <row r="15" spans="1:6">
      <c r="A15" s="208" t="s">
        <v>36</v>
      </c>
      <c r="B15" s="208" t="s">
        <v>0</v>
      </c>
      <c r="C15" s="208" t="s">
        <v>37</v>
      </c>
      <c r="D15" s="209" t="s">
        <v>116</v>
      </c>
      <c r="E15" s="208" t="s">
        <v>117</v>
      </c>
      <c r="F15" s="208" t="s">
        <v>313</v>
      </c>
    </row>
    <row r="16" spans="1:6">
      <c r="A16" s="208" t="s">
        <v>38</v>
      </c>
      <c r="B16" s="208" t="s">
        <v>0</v>
      </c>
      <c r="C16" s="208" t="s">
        <v>39</v>
      </c>
      <c r="D16" s="209" t="s">
        <v>118</v>
      </c>
      <c r="E16" s="208" t="s">
        <v>119</v>
      </c>
      <c r="F16" s="208" t="s">
        <v>314</v>
      </c>
    </row>
    <row r="17" spans="1:6">
      <c r="A17" s="208" t="s">
        <v>122</v>
      </c>
      <c r="B17" s="208" t="s">
        <v>0</v>
      </c>
      <c r="C17" s="208" t="s">
        <v>123</v>
      </c>
      <c r="D17" s="209" t="s">
        <v>230</v>
      </c>
      <c r="E17" s="208" t="s">
        <v>124</v>
      </c>
      <c r="F17" s="208" t="s">
        <v>262</v>
      </c>
    </row>
    <row r="18" spans="1:6">
      <c r="A18" s="208" t="s">
        <v>315</v>
      </c>
      <c r="B18" s="208" t="s">
        <v>0</v>
      </c>
      <c r="C18" s="208" t="s">
        <v>316</v>
      </c>
      <c r="D18" s="209" t="s">
        <v>116</v>
      </c>
      <c r="E18" s="208" t="s">
        <v>317</v>
      </c>
      <c r="F18" s="208" t="s">
        <v>318</v>
      </c>
    </row>
    <row r="19" spans="1:6">
      <c r="A19" s="208" t="s">
        <v>125</v>
      </c>
      <c r="B19" s="208" t="s">
        <v>0</v>
      </c>
      <c r="C19" s="208" t="s">
        <v>126</v>
      </c>
      <c r="D19" s="209" t="s">
        <v>138</v>
      </c>
      <c r="E19" s="208" t="s">
        <v>127</v>
      </c>
      <c r="F19" s="208" t="s">
        <v>262</v>
      </c>
    </row>
    <row r="20" spans="1:6">
      <c r="A20" s="374" t="s">
        <v>40</v>
      </c>
      <c r="B20" s="375"/>
      <c r="C20" s="376"/>
      <c r="D20" s="210" t="s">
        <v>319</v>
      </c>
      <c r="E20" s="211" t="s">
        <v>21</v>
      </c>
      <c r="F20" s="211" t="s">
        <v>21</v>
      </c>
    </row>
    <row r="21" spans="1:6" ht="44.25" customHeight="1">
      <c r="A21" s="368" t="s">
        <v>320</v>
      </c>
      <c r="B21" s="369"/>
      <c r="C21" s="369"/>
      <c r="D21" s="369"/>
      <c r="E21" s="369"/>
      <c r="F21" s="369"/>
    </row>
    <row r="22" spans="1:6" ht="37.5" customHeight="1"/>
    <row r="25" spans="1:6" ht="41.25" customHeight="1"/>
  </sheetData>
  <mergeCells count="4">
    <mergeCell ref="A21:F21"/>
    <mergeCell ref="A2:F2"/>
    <mergeCell ref="A13:C13"/>
    <mergeCell ref="A20:C20"/>
  </mergeCells>
  <phoneticPr fontId="13" type="noConversion"/>
  <pageMargins left="0.70866141732283472" right="0.70866141732283472" top="0.74803149606299213" bottom="0.74803149606299213" header="0.31496062992125984" footer="0.31496062992125984"/>
  <pageSetup paperSize="9" scale="8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3"/>
  <sheetViews>
    <sheetView workbookViewId="0">
      <selection activeCell="M22" sqref="M22"/>
    </sheetView>
  </sheetViews>
  <sheetFormatPr defaultColWidth="9.140625" defaultRowHeight="15"/>
  <cols>
    <col min="1" max="1" width="36" style="203" customWidth="1"/>
    <col min="2" max="2" width="7.5703125" style="203" customWidth="1"/>
    <col min="3" max="3" width="10.42578125" style="203" customWidth="1"/>
    <col min="4" max="4" width="12.42578125" style="203" customWidth="1"/>
    <col min="5" max="5" width="20.85546875" style="203" customWidth="1"/>
    <col min="6" max="6" width="8.42578125" style="203" customWidth="1"/>
    <col min="7" max="7" width="14.85546875" style="203" customWidth="1"/>
    <col min="8" max="8" width="23.85546875" style="203" bestFit="1" customWidth="1"/>
    <col min="9" max="9" width="16.140625" style="203" customWidth="1"/>
    <col min="10" max="16384" width="9.140625" style="203"/>
  </cols>
  <sheetData>
    <row r="1" spans="1:7" ht="45.75" customHeight="1">
      <c r="A1" s="377" t="s">
        <v>134</v>
      </c>
      <c r="B1" s="377"/>
      <c r="C1" s="377"/>
      <c r="D1" s="377"/>
      <c r="E1" s="377"/>
      <c r="F1" s="377"/>
      <c r="G1" s="377"/>
    </row>
    <row r="2" spans="1:7">
      <c r="A2" s="377" t="s">
        <v>323</v>
      </c>
      <c r="B2" s="377"/>
      <c r="C2" s="377"/>
      <c r="D2" s="377"/>
      <c r="E2" s="377"/>
      <c r="F2" s="377"/>
      <c r="G2" s="377"/>
    </row>
    <row r="3" spans="1:7">
      <c r="A3" s="213"/>
      <c r="B3" s="213"/>
      <c r="C3" s="213"/>
      <c r="D3" s="213"/>
      <c r="E3" s="213"/>
      <c r="F3" s="213"/>
      <c r="G3" s="213"/>
    </row>
    <row r="4" spans="1:7" ht="15" customHeight="1">
      <c r="A4" s="378" t="s">
        <v>13</v>
      </c>
      <c r="B4" s="16" t="s">
        <v>41</v>
      </c>
      <c r="C4" s="16" t="s">
        <v>42</v>
      </c>
      <c r="D4" s="16" t="s">
        <v>43</v>
      </c>
      <c r="E4" s="16" t="s">
        <v>44</v>
      </c>
      <c r="F4" s="16" t="s">
        <v>45</v>
      </c>
      <c r="G4" s="16" t="s">
        <v>46</v>
      </c>
    </row>
    <row r="5" spans="1:7" ht="15" customHeight="1">
      <c r="A5" s="379"/>
      <c r="B5" s="17" t="s">
        <v>47</v>
      </c>
      <c r="C5" s="17" t="s">
        <v>232</v>
      </c>
      <c r="D5" s="17" t="s">
        <v>48</v>
      </c>
      <c r="E5" s="17" t="s">
        <v>49</v>
      </c>
      <c r="F5" s="17" t="s">
        <v>50</v>
      </c>
      <c r="G5" s="17" t="s">
        <v>51</v>
      </c>
    </row>
    <row r="6" spans="1:7" ht="15" customHeight="1">
      <c r="A6" s="18" t="s">
        <v>52</v>
      </c>
      <c r="B6" s="19" t="s">
        <v>19</v>
      </c>
      <c r="C6" s="20">
        <v>41823</v>
      </c>
      <c r="D6" s="20">
        <v>45538</v>
      </c>
      <c r="E6" s="21">
        <v>1493000000</v>
      </c>
      <c r="F6" s="115">
        <v>2.95</v>
      </c>
      <c r="G6" s="20">
        <v>44442</v>
      </c>
    </row>
    <row r="7" spans="1:7" ht="27.75" customHeight="1">
      <c r="A7" s="22" t="s">
        <v>20</v>
      </c>
      <c r="B7" s="23"/>
      <c r="C7" s="24"/>
      <c r="D7" s="24"/>
      <c r="E7" s="25">
        <v>2920054190</v>
      </c>
      <c r="F7" s="116"/>
      <c r="G7" s="24"/>
    </row>
    <row r="8" spans="1:7" ht="15" customHeight="1">
      <c r="A8" s="18" t="s">
        <v>53</v>
      </c>
      <c r="B8" s="19" t="s">
        <v>19</v>
      </c>
      <c r="C8" s="20">
        <v>42089</v>
      </c>
      <c r="D8" s="20">
        <v>44646</v>
      </c>
      <c r="E8" s="21">
        <v>1250000000</v>
      </c>
      <c r="F8" s="115">
        <v>2</v>
      </c>
      <c r="G8" s="20">
        <v>44646</v>
      </c>
    </row>
    <row r="9" spans="1:7" ht="30.75" customHeight="1">
      <c r="A9" s="22" t="s">
        <v>20</v>
      </c>
      <c r="B9" s="23"/>
      <c r="C9" s="24"/>
      <c r="D9" s="24"/>
      <c r="E9" s="25">
        <v>2444787500</v>
      </c>
      <c r="F9" s="116"/>
      <c r="G9" s="24"/>
    </row>
    <row r="10" spans="1:7">
      <c r="A10" s="18" t="s">
        <v>54</v>
      </c>
      <c r="B10" s="19" t="s">
        <v>19</v>
      </c>
      <c r="C10" s="20">
        <v>42089</v>
      </c>
      <c r="D10" s="20">
        <v>46472</v>
      </c>
      <c r="E10" s="21">
        <v>1000000000</v>
      </c>
      <c r="F10" s="115">
        <v>2.625</v>
      </c>
      <c r="G10" s="20">
        <v>44646</v>
      </c>
    </row>
    <row r="11" spans="1:7" ht="32.25" customHeight="1">
      <c r="A11" s="22" t="s">
        <v>20</v>
      </c>
      <c r="B11" s="23"/>
      <c r="C11" s="24"/>
      <c r="D11" s="24"/>
      <c r="E11" s="25">
        <v>1955830000</v>
      </c>
      <c r="F11" s="116"/>
      <c r="G11" s="24"/>
    </row>
    <row r="12" spans="1:7">
      <c r="A12" s="18" t="s">
        <v>55</v>
      </c>
      <c r="B12" s="19" t="s">
        <v>19</v>
      </c>
      <c r="C12" s="20">
        <v>42089</v>
      </c>
      <c r="D12" s="20">
        <v>49394</v>
      </c>
      <c r="E12" s="21">
        <v>900000000</v>
      </c>
      <c r="F12" s="115">
        <v>3.125</v>
      </c>
      <c r="G12" s="20">
        <v>44646</v>
      </c>
    </row>
    <row r="13" spans="1:7" ht="30.75" customHeight="1">
      <c r="A13" s="22" t="s">
        <v>20</v>
      </c>
      <c r="B13" s="23"/>
      <c r="C13" s="24"/>
      <c r="D13" s="24"/>
      <c r="E13" s="25">
        <v>1760247000</v>
      </c>
      <c r="F13" s="116"/>
      <c r="G13" s="24"/>
    </row>
    <row r="14" spans="1:7">
      <c r="A14" s="18" t="s">
        <v>56</v>
      </c>
      <c r="B14" s="19" t="s">
        <v>19</v>
      </c>
      <c r="C14" s="20">
        <v>42450</v>
      </c>
      <c r="D14" s="20">
        <v>45006</v>
      </c>
      <c r="E14" s="21">
        <v>1144000000</v>
      </c>
      <c r="F14" s="115">
        <v>1.875</v>
      </c>
      <c r="G14" s="20">
        <v>44641</v>
      </c>
    </row>
    <row r="15" spans="1:7" ht="31.5" customHeight="1">
      <c r="A15" s="22" t="s">
        <v>20</v>
      </c>
      <c r="B15" s="23"/>
      <c r="C15" s="24"/>
      <c r="D15" s="24"/>
      <c r="E15" s="25">
        <v>2237469520</v>
      </c>
      <c r="F15" s="116"/>
      <c r="G15" s="24"/>
    </row>
    <row r="16" spans="1:7">
      <c r="A16" s="18" t="s">
        <v>57</v>
      </c>
      <c r="B16" s="19" t="s">
        <v>19</v>
      </c>
      <c r="C16" s="20">
        <v>42450</v>
      </c>
      <c r="D16" s="20">
        <v>46833</v>
      </c>
      <c r="E16" s="21">
        <v>850000000</v>
      </c>
      <c r="F16" s="115">
        <v>3</v>
      </c>
      <c r="G16" s="20">
        <v>44641</v>
      </c>
    </row>
    <row r="17" spans="1:7" ht="27.75" customHeight="1">
      <c r="A17" s="22" t="s">
        <v>20</v>
      </c>
      <c r="B17" s="23"/>
      <c r="C17" s="24"/>
      <c r="D17" s="24"/>
      <c r="E17" s="25">
        <v>1662455500</v>
      </c>
      <c r="F17" s="108"/>
      <c r="G17" s="24"/>
    </row>
    <row r="18" spans="1:7" s="230" customFormat="1">
      <c r="A18" s="18" t="s">
        <v>233</v>
      </c>
      <c r="B18" s="19" t="s">
        <v>19</v>
      </c>
      <c r="C18" s="20">
        <v>44097</v>
      </c>
      <c r="D18" s="20">
        <v>47749</v>
      </c>
      <c r="E18" s="21">
        <v>1250000000</v>
      </c>
      <c r="F18" s="115">
        <v>0.375</v>
      </c>
      <c r="G18" s="20">
        <v>44462</v>
      </c>
    </row>
    <row r="19" spans="1:7" s="230" customFormat="1" ht="27.75" customHeight="1">
      <c r="A19" s="22" t="s">
        <v>20</v>
      </c>
      <c r="B19" s="23"/>
      <c r="C19" s="24"/>
      <c r="D19" s="24"/>
      <c r="E19" s="25">
        <f>+E18*1.95583</f>
        <v>2444787500</v>
      </c>
      <c r="F19" s="108"/>
      <c r="G19" s="24"/>
    </row>
    <row r="20" spans="1:7" s="230" customFormat="1">
      <c r="A20" s="18" t="s">
        <v>234</v>
      </c>
      <c r="B20" s="19" t="s">
        <v>19</v>
      </c>
      <c r="C20" s="20">
        <v>44097</v>
      </c>
      <c r="D20" s="20">
        <v>55054</v>
      </c>
      <c r="E20" s="21">
        <v>1250000000</v>
      </c>
      <c r="F20" s="115">
        <v>1.375</v>
      </c>
      <c r="G20" s="20">
        <v>44462</v>
      </c>
    </row>
    <row r="21" spans="1:7" s="230" customFormat="1" ht="27.75" customHeight="1">
      <c r="A21" s="22" t="s">
        <v>20</v>
      </c>
      <c r="B21" s="23"/>
      <c r="C21" s="24"/>
      <c r="D21" s="24"/>
      <c r="E21" s="25">
        <f>+E20*1.95583</f>
        <v>2444787500</v>
      </c>
      <c r="F21" s="108"/>
      <c r="G21" s="24"/>
    </row>
    <row r="22" spans="1:7" ht="23.25" customHeight="1">
      <c r="A22" s="26" t="s">
        <v>58</v>
      </c>
      <c r="B22" s="26"/>
      <c r="C22" s="26"/>
      <c r="D22" s="26"/>
      <c r="E22" s="27">
        <f>E7+E9+E11+E13+E15+E17+E19+E21</f>
        <v>17870418710</v>
      </c>
      <c r="F22" s="26"/>
      <c r="G22" s="26"/>
    </row>
    <row r="23" spans="1:7" ht="25.5" customHeight="1">
      <c r="A23" s="380" t="s">
        <v>120</v>
      </c>
      <c r="B23" s="381"/>
      <c r="C23" s="381"/>
      <c r="D23" s="381"/>
      <c r="E23" s="381"/>
      <c r="F23" s="381"/>
      <c r="G23" s="381"/>
    </row>
  </sheetData>
  <mergeCells count="4">
    <mergeCell ref="A1:G1"/>
    <mergeCell ref="A2:G2"/>
    <mergeCell ref="A4:A5"/>
    <mergeCell ref="A23:G23"/>
  </mergeCells>
  <phoneticPr fontId="13" type="noConversion"/>
  <pageMargins left="0.70866141732283472" right="0.70866141732283472" top="0.74803149606299213" bottom="0.74803149606299213" header="0.31496062992125984" footer="0.31496062992125984"/>
  <pageSetup paperSize="9" scale="98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R150"/>
  <sheetViews>
    <sheetView showGridLines="0" topLeftCell="A115" zoomScaleNormal="100" workbookViewId="0">
      <selection activeCell="E111" sqref="E111"/>
    </sheetView>
  </sheetViews>
  <sheetFormatPr defaultColWidth="12.5703125" defaultRowHeight="12.75"/>
  <cols>
    <col min="1" max="1" width="26" style="198" customWidth="1"/>
    <col min="2" max="2" width="9.85546875" style="199" customWidth="1"/>
    <col min="3" max="3" width="10.28515625" style="199" customWidth="1"/>
    <col min="4" max="4" width="5.42578125" style="199" customWidth="1"/>
    <col min="5" max="5" width="17.7109375" style="199" customWidth="1"/>
    <col min="6" max="6" width="19" style="200" customWidth="1"/>
    <col min="7" max="7" width="18" style="197" customWidth="1"/>
    <col min="8" max="8" width="18.5703125" style="197" customWidth="1"/>
    <col min="9" max="9" width="15.42578125" style="197" customWidth="1"/>
    <col min="10" max="10" width="17" style="201" customWidth="1"/>
    <col min="11" max="11" width="13.28515625" style="197" customWidth="1"/>
    <col min="12" max="12" width="11.7109375" style="197" customWidth="1"/>
    <col min="13" max="13" width="12.7109375" style="197" customWidth="1"/>
    <col min="14" max="14" width="10.28515625" style="197" customWidth="1"/>
    <col min="15" max="15" width="8.140625" style="48" customWidth="1"/>
    <col min="16" max="16" width="14.140625" style="197" customWidth="1"/>
    <col min="17" max="17" width="13.42578125" style="197" customWidth="1"/>
    <col min="18" max="18" width="9.140625" style="197" customWidth="1"/>
    <col min="19" max="19" width="8" style="197" customWidth="1"/>
    <col min="20" max="20" width="8.5703125" style="197" customWidth="1"/>
    <col min="21" max="256" width="12.5703125" style="197"/>
    <col min="257" max="257" width="26" style="197" customWidth="1"/>
    <col min="258" max="258" width="9.85546875" style="197" customWidth="1"/>
    <col min="259" max="259" width="10.28515625" style="197" customWidth="1"/>
    <col min="260" max="260" width="5.42578125" style="197" customWidth="1"/>
    <col min="261" max="261" width="15.140625" style="197" customWidth="1"/>
    <col min="262" max="262" width="16.42578125" style="197" customWidth="1"/>
    <col min="263" max="264" width="15.140625" style="197" customWidth="1"/>
    <col min="265" max="265" width="13.5703125" style="197" customWidth="1"/>
    <col min="266" max="266" width="14.28515625" style="197" customWidth="1"/>
    <col min="267" max="267" width="11.28515625" style="197" customWidth="1"/>
    <col min="268" max="268" width="9.28515625" style="197" customWidth="1"/>
    <col min="269" max="269" width="9.7109375" style="197" customWidth="1"/>
    <col min="270" max="270" width="9.28515625" style="197" customWidth="1"/>
    <col min="271" max="271" width="6.85546875" style="197" customWidth="1"/>
    <col min="272" max="272" width="12.5703125" style="197" customWidth="1"/>
    <col min="273" max="273" width="11" style="197" customWidth="1"/>
    <col min="274" max="274" width="9.140625" style="197" customWidth="1"/>
    <col min="275" max="275" width="8" style="197" customWidth="1"/>
    <col min="276" max="276" width="8.5703125" style="197" customWidth="1"/>
    <col min="277" max="512" width="12.5703125" style="197"/>
    <col min="513" max="513" width="26" style="197" customWidth="1"/>
    <col min="514" max="514" width="9.85546875" style="197" customWidth="1"/>
    <col min="515" max="515" width="10.28515625" style="197" customWidth="1"/>
    <col min="516" max="516" width="5.42578125" style="197" customWidth="1"/>
    <col min="517" max="517" width="15.140625" style="197" customWidth="1"/>
    <col min="518" max="518" width="16.42578125" style="197" customWidth="1"/>
    <col min="519" max="520" width="15.140625" style="197" customWidth="1"/>
    <col min="521" max="521" width="13.5703125" style="197" customWidth="1"/>
    <col min="522" max="522" width="14.28515625" style="197" customWidth="1"/>
    <col min="523" max="523" width="11.28515625" style="197" customWidth="1"/>
    <col min="524" max="524" width="9.28515625" style="197" customWidth="1"/>
    <col min="525" max="525" width="9.7109375" style="197" customWidth="1"/>
    <col min="526" max="526" width="9.28515625" style="197" customWidth="1"/>
    <col min="527" max="527" width="6.85546875" style="197" customWidth="1"/>
    <col min="528" max="528" width="12.5703125" style="197" customWidth="1"/>
    <col min="529" max="529" width="11" style="197" customWidth="1"/>
    <col min="530" max="530" width="9.140625" style="197" customWidth="1"/>
    <col min="531" max="531" width="8" style="197" customWidth="1"/>
    <col min="532" max="532" width="8.5703125" style="197" customWidth="1"/>
    <col min="533" max="768" width="12.5703125" style="197"/>
    <col min="769" max="769" width="26" style="197" customWidth="1"/>
    <col min="770" max="770" width="9.85546875" style="197" customWidth="1"/>
    <col min="771" max="771" width="10.28515625" style="197" customWidth="1"/>
    <col min="772" max="772" width="5.42578125" style="197" customWidth="1"/>
    <col min="773" max="773" width="15.140625" style="197" customWidth="1"/>
    <col min="774" max="774" width="16.42578125" style="197" customWidth="1"/>
    <col min="775" max="776" width="15.140625" style="197" customWidth="1"/>
    <col min="777" max="777" width="13.5703125" style="197" customWidth="1"/>
    <col min="778" max="778" width="14.28515625" style="197" customWidth="1"/>
    <col min="779" max="779" width="11.28515625" style="197" customWidth="1"/>
    <col min="780" max="780" width="9.28515625" style="197" customWidth="1"/>
    <col min="781" max="781" width="9.7109375" style="197" customWidth="1"/>
    <col min="782" max="782" width="9.28515625" style="197" customWidth="1"/>
    <col min="783" max="783" width="6.85546875" style="197" customWidth="1"/>
    <col min="784" max="784" width="12.5703125" style="197" customWidth="1"/>
    <col min="785" max="785" width="11" style="197" customWidth="1"/>
    <col min="786" max="786" width="9.140625" style="197" customWidth="1"/>
    <col min="787" max="787" width="8" style="197" customWidth="1"/>
    <col min="788" max="788" width="8.5703125" style="197" customWidth="1"/>
    <col min="789" max="1024" width="12.5703125" style="197"/>
    <col min="1025" max="1025" width="26" style="197" customWidth="1"/>
    <col min="1026" max="1026" width="9.85546875" style="197" customWidth="1"/>
    <col min="1027" max="1027" width="10.28515625" style="197" customWidth="1"/>
    <col min="1028" max="1028" width="5.42578125" style="197" customWidth="1"/>
    <col min="1029" max="1029" width="15.140625" style="197" customWidth="1"/>
    <col min="1030" max="1030" width="16.42578125" style="197" customWidth="1"/>
    <col min="1031" max="1032" width="15.140625" style="197" customWidth="1"/>
    <col min="1033" max="1033" width="13.5703125" style="197" customWidth="1"/>
    <col min="1034" max="1034" width="14.28515625" style="197" customWidth="1"/>
    <col min="1035" max="1035" width="11.28515625" style="197" customWidth="1"/>
    <col min="1036" max="1036" width="9.28515625" style="197" customWidth="1"/>
    <col min="1037" max="1037" width="9.7109375" style="197" customWidth="1"/>
    <col min="1038" max="1038" width="9.28515625" style="197" customWidth="1"/>
    <col min="1039" max="1039" width="6.85546875" style="197" customWidth="1"/>
    <col min="1040" max="1040" width="12.5703125" style="197" customWidth="1"/>
    <col min="1041" max="1041" width="11" style="197" customWidth="1"/>
    <col min="1042" max="1042" width="9.140625" style="197" customWidth="1"/>
    <col min="1043" max="1043" width="8" style="197" customWidth="1"/>
    <col min="1044" max="1044" width="8.5703125" style="197" customWidth="1"/>
    <col min="1045" max="1280" width="12.5703125" style="197"/>
    <col min="1281" max="1281" width="26" style="197" customWidth="1"/>
    <col min="1282" max="1282" width="9.85546875" style="197" customWidth="1"/>
    <col min="1283" max="1283" width="10.28515625" style="197" customWidth="1"/>
    <col min="1284" max="1284" width="5.42578125" style="197" customWidth="1"/>
    <col min="1285" max="1285" width="15.140625" style="197" customWidth="1"/>
    <col min="1286" max="1286" width="16.42578125" style="197" customWidth="1"/>
    <col min="1287" max="1288" width="15.140625" style="197" customWidth="1"/>
    <col min="1289" max="1289" width="13.5703125" style="197" customWidth="1"/>
    <col min="1290" max="1290" width="14.28515625" style="197" customWidth="1"/>
    <col min="1291" max="1291" width="11.28515625" style="197" customWidth="1"/>
    <col min="1292" max="1292" width="9.28515625" style="197" customWidth="1"/>
    <col min="1293" max="1293" width="9.7109375" style="197" customWidth="1"/>
    <col min="1294" max="1294" width="9.28515625" style="197" customWidth="1"/>
    <col min="1295" max="1295" width="6.85546875" style="197" customWidth="1"/>
    <col min="1296" max="1296" width="12.5703125" style="197" customWidth="1"/>
    <col min="1297" max="1297" width="11" style="197" customWidth="1"/>
    <col min="1298" max="1298" width="9.140625" style="197" customWidth="1"/>
    <col min="1299" max="1299" width="8" style="197" customWidth="1"/>
    <col min="1300" max="1300" width="8.5703125" style="197" customWidth="1"/>
    <col min="1301" max="1536" width="12.5703125" style="197"/>
    <col min="1537" max="1537" width="26" style="197" customWidth="1"/>
    <col min="1538" max="1538" width="9.85546875" style="197" customWidth="1"/>
    <col min="1539" max="1539" width="10.28515625" style="197" customWidth="1"/>
    <col min="1540" max="1540" width="5.42578125" style="197" customWidth="1"/>
    <col min="1541" max="1541" width="15.140625" style="197" customWidth="1"/>
    <col min="1542" max="1542" width="16.42578125" style="197" customWidth="1"/>
    <col min="1543" max="1544" width="15.140625" style="197" customWidth="1"/>
    <col min="1545" max="1545" width="13.5703125" style="197" customWidth="1"/>
    <col min="1546" max="1546" width="14.28515625" style="197" customWidth="1"/>
    <col min="1547" max="1547" width="11.28515625" style="197" customWidth="1"/>
    <col min="1548" max="1548" width="9.28515625" style="197" customWidth="1"/>
    <col min="1549" max="1549" width="9.7109375" style="197" customWidth="1"/>
    <col min="1550" max="1550" width="9.28515625" style="197" customWidth="1"/>
    <col min="1551" max="1551" width="6.85546875" style="197" customWidth="1"/>
    <col min="1552" max="1552" width="12.5703125" style="197" customWidth="1"/>
    <col min="1553" max="1553" width="11" style="197" customWidth="1"/>
    <col min="1554" max="1554" width="9.140625" style="197" customWidth="1"/>
    <col min="1555" max="1555" width="8" style="197" customWidth="1"/>
    <col min="1556" max="1556" width="8.5703125" style="197" customWidth="1"/>
    <col min="1557" max="1792" width="12.5703125" style="197"/>
    <col min="1793" max="1793" width="26" style="197" customWidth="1"/>
    <col min="1794" max="1794" width="9.85546875" style="197" customWidth="1"/>
    <col min="1795" max="1795" width="10.28515625" style="197" customWidth="1"/>
    <col min="1796" max="1796" width="5.42578125" style="197" customWidth="1"/>
    <col min="1797" max="1797" width="15.140625" style="197" customWidth="1"/>
    <col min="1798" max="1798" width="16.42578125" style="197" customWidth="1"/>
    <col min="1799" max="1800" width="15.140625" style="197" customWidth="1"/>
    <col min="1801" max="1801" width="13.5703125" style="197" customWidth="1"/>
    <col min="1802" max="1802" width="14.28515625" style="197" customWidth="1"/>
    <col min="1803" max="1803" width="11.28515625" style="197" customWidth="1"/>
    <col min="1804" max="1804" width="9.28515625" style="197" customWidth="1"/>
    <col min="1805" max="1805" width="9.7109375" style="197" customWidth="1"/>
    <col min="1806" max="1806" width="9.28515625" style="197" customWidth="1"/>
    <col min="1807" max="1807" width="6.85546875" style="197" customWidth="1"/>
    <col min="1808" max="1808" width="12.5703125" style="197" customWidth="1"/>
    <col min="1809" max="1809" width="11" style="197" customWidth="1"/>
    <col min="1810" max="1810" width="9.140625" style="197" customWidth="1"/>
    <col min="1811" max="1811" width="8" style="197" customWidth="1"/>
    <col min="1812" max="1812" width="8.5703125" style="197" customWidth="1"/>
    <col min="1813" max="2048" width="12.5703125" style="197"/>
    <col min="2049" max="2049" width="26" style="197" customWidth="1"/>
    <col min="2050" max="2050" width="9.85546875" style="197" customWidth="1"/>
    <col min="2051" max="2051" width="10.28515625" style="197" customWidth="1"/>
    <col min="2052" max="2052" width="5.42578125" style="197" customWidth="1"/>
    <col min="2053" max="2053" width="15.140625" style="197" customWidth="1"/>
    <col min="2054" max="2054" width="16.42578125" style="197" customWidth="1"/>
    <col min="2055" max="2056" width="15.140625" style="197" customWidth="1"/>
    <col min="2057" max="2057" width="13.5703125" style="197" customWidth="1"/>
    <col min="2058" max="2058" width="14.28515625" style="197" customWidth="1"/>
    <col min="2059" max="2059" width="11.28515625" style="197" customWidth="1"/>
    <col min="2060" max="2060" width="9.28515625" style="197" customWidth="1"/>
    <col min="2061" max="2061" width="9.7109375" style="197" customWidth="1"/>
    <col min="2062" max="2062" width="9.28515625" style="197" customWidth="1"/>
    <col min="2063" max="2063" width="6.85546875" style="197" customWidth="1"/>
    <col min="2064" max="2064" width="12.5703125" style="197" customWidth="1"/>
    <col min="2065" max="2065" width="11" style="197" customWidth="1"/>
    <col min="2066" max="2066" width="9.140625" style="197" customWidth="1"/>
    <col min="2067" max="2067" width="8" style="197" customWidth="1"/>
    <col min="2068" max="2068" width="8.5703125" style="197" customWidth="1"/>
    <col min="2069" max="2304" width="12.5703125" style="197"/>
    <col min="2305" max="2305" width="26" style="197" customWidth="1"/>
    <col min="2306" max="2306" width="9.85546875" style="197" customWidth="1"/>
    <col min="2307" max="2307" width="10.28515625" style="197" customWidth="1"/>
    <col min="2308" max="2308" width="5.42578125" style="197" customWidth="1"/>
    <col min="2309" max="2309" width="15.140625" style="197" customWidth="1"/>
    <col min="2310" max="2310" width="16.42578125" style="197" customWidth="1"/>
    <col min="2311" max="2312" width="15.140625" style="197" customWidth="1"/>
    <col min="2313" max="2313" width="13.5703125" style="197" customWidth="1"/>
    <col min="2314" max="2314" width="14.28515625" style="197" customWidth="1"/>
    <col min="2315" max="2315" width="11.28515625" style="197" customWidth="1"/>
    <col min="2316" max="2316" width="9.28515625" style="197" customWidth="1"/>
    <col min="2317" max="2317" width="9.7109375" style="197" customWidth="1"/>
    <col min="2318" max="2318" width="9.28515625" style="197" customWidth="1"/>
    <col min="2319" max="2319" width="6.85546875" style="197" customWidth="1"/>
    <col min="2320" max="2320" width="12.5703125" style="197" customWidth="1"/>
    <col min="2321" max="2321" width="11" style="197" customWidth="1"/>
    <col min="2322" max="2322" width="9.140625" style="197" customWidth="1"/>
    <col min="2323" max="2323" width="8" style="197" customWidth="1"/>
    <col min="2324" max="2324" width="8.5703125" style="197" customWidth="1"/>
    <col min="2325" max="2560" width="12.5703125" style="197"/>
    <col min="2561" max="2561" width="26" style="197" customWidth="1"/>
    <col min="2562" max="2562" width="9.85546875" style="197" customWidth="1"/>
    <col min="2563" max="2563" width="10.28515625" style="197" customWidth="1"/>
    <col min="2564" max="2564" width="5.42578125" style="197" customWidth="1"/>
    <col min="2565" max="2565" width="15.140625" style="197" customWidth="1"/>
    <col min="2566" max="2566" width="16.42578125" style="197" customWidth="1"/>
    <col min="2567" max="2568" width="15.140625" style="197" customWidth="1"/>
    <col min="2569" max="2569" width="13.5703125" style="197" customWidth="1"/>
    <col min="2570" max="2570" width="14.28515625" style="197" customWidth="1"/>
    <col min="2571" max="2571" width="11.28515625" style="197" customWidth="1"/>
    <col min="2572" max="2572" width="9.28515625" style="197" customWidth="1"/>
    <col min="2573" max="2573" width="9.7109375" style="197" customWidth="1"/>
    <col min="2574" max="2574" width="9.28515625" style="197" customWidth="1"/>
    <col min="2575" max="2575" width="6.85546875" style="197" customWidth="1"/>
    <col min="2576" max="2576" width="12.5703125" style="197" customWidth="1"/>
    <col min="2577" max="2577" width="11" style="197" customWidth="1"/>
    <col min="2578" max="2578" width="9.140625" style="197" customWidth="1"/>
    <col min="2579" max="2579" width="8" style="197" customWidth="1"/>
    <col min="2580" max="2580" width="8.5703125" style="197" customWidth="1"/>
    <col min="2581" max="2816" width="12.5703125" style="197"/>
    <col min="2817" max="2817" width="26" style="197" customWidth="1"/>
    <col min="2818" max="2818" width="9.85546875" style="197" customWidth="1"/>
    <col min="2819" max="2819" width="10.28515625" style="197" customWidth="1"/>
    <col min="2820" max="2820" width="5.42578125" style="197" customWidth="1"/>
    <col min="2821" max="2821" width="15.140625" style="197" customWidth="1"/>
    <col min="2822" max="2822" width="16.42578125" style="197" customWidth="1"/>
    <col min="2823" max="2824" width="15.140625" style="197" customWidth="1"/>
    <col min="2825" max="2825" width="13.5703125" style="197" customWidth="1"/>
    <col min="2826" max="2826" width="14.28515625" style="197" customWidth="1"/>
    <col min="2827" max="2827" width="11.28515625" style="197" customWidth="1"/>
    <col min="2828" max="2828" width="9.28515625" style="197" customWidth="1"/>
    <col min="2829" max="2829" width="9.7109375" style="197" customWidth="1"/>
    <col min="2830" max="2830" width="9.28515625" style="197" customWidth="1"/>
    <col min="2831" max="2831" width="6.85546875" style="197" customWidth="1"/>
    <col min="2832" max="2832" width="12.5703125" style="197" customWidth="1"/>
    <col min="2833" max="2833" width="11" style="197" customWidth="1"/>
    <col min="2834" max="2834" width="9.140625" style="197" customWidth="1"/>
    <col min="2835" max="2835" width="8" style="197" customWidth="1"/>
    <col min="2836" max="2836" width="8.5703125" style="197" customWidth="1"/>
    <col min="2837" max="3072" width="12.5703125" style="197"/>
    <col min="3073" max="3073" width="26" style="197" customWidth="1"/>
    <col min="3074" max="3074" width="9.85546875" style="197" customWidth="1"/>
    <col min="3075" max="3075" width="10.28515625" style="197" customWidth="1"/>
    <col min="3076" max="3076" width="5.42578125" style="197" customWidth="1"/>
    <col min="3077" max="3077" width="15.140625" style="197" customWidth="1"/>
    <col min="3078" max="3078" width="16.42578125" style="197" customWidth="1"/>
    <col min="3079" max="3080" width="15.140625" style="197" customWidth="1"/>
    <col min="3081" max="3081" width="13.5703125" style="197" customWidth="1"/>
    <col min="3082" max="3082" width="14.28515625" style="197" customWidth="1"/>
    <col min="3083" max="3083" width="11.28515625" style="197" customWidth="1"/>
    <col min="3084" max="3084" width="9.28515625" style="197" customWidth="1"/>
    <col min="3085" max="3085" width="9.7109375" style="197" customWidth="1"/>
    <col min="3086" max="3086" width="9.28515625" style="197" customWidth="1"/>
    <col min="3087" max="3087" width="6.85546875" style="197" customWidth="1"/>
    <col min="3088" max="3088" width="12.5703125" style="197" customWidth="1"/>
    <col min="3089" max="3089" width="11" style="197" customWidth="1"/>
    <col min="3090" max="3090" width="9.140625" style="197" customWidth="1"/>
    <col min="3091" max="3091" width="8" style="197" customWidth="1"/>
    <col min="3092" max="3092" width="8.5703125" style="197" customWidth="1"/>
    <col min="3093" max="3328" width="12.5703125" style="197"/>
    <col min="3329" max="3329" width="26" style="197" customWidth="1"/>
    <col min="3330" max="3330" width="9.85546875" style="197" customWidth="1"/>
    <col min="3331" max="3331" width="10.28515625" style="197" customWidth="1"/>
    <col min="3332" max="3332" width="5.42578125" style="197" customWidth="1"/>
    <col min="3333" max="3333" width="15.140625" style="197" customWidth="1"/>
    <col min="3334" max="3334" width="16.42578125" style="197" customWidth="1"/>
    <col min="3335" max="3336" width="15.140625" style="197" customWidth="1"/>
    <col min="3337" max="3337" width="13.5703125" style="197" customWidth="1"/>
    <col min="3338" max="3338" width="14.28515625" style="197" customWidth="1"/>
    <col min="3339" max="3339" width="11.28515625" style="197" customWidth="1"/>
    <col min="3340" max="3340" width="9.28515625" style="197" customWidth="1"/>
    <col min="3341" max="3341" width="9.7109375" style="197" customWidth="1"/>
    <col min="3342" max="3342" width="9.28515625" style="197" customWidth="1"/>
    <col min="3343" max="3343" width="6.85546875" style="197" customWidth="1"/>
    <col min="3344" max="3344" width="12.5703125" style="197" customWidth="1"/>
    <col min="3345" max="3345" width="11" style="197" customWidth="1"/>
    <col min="3346" max="3346" width="9.140625" style="197" customWidth="1"/>
    <col min="3347" max="3347" width="8" style="197" customWidth="1"/>
    <col min="3348" max="3348" width="8.5703125" style="197" customWidth="1"/>
    <col min="3349" max="3584" width="12.5703125" style="197"/>
    <col min="3585" max="3585" width="26" style="197" customWidth="1"/>
    <col min="3586" max="3586" width="9.85546875" style="197" customWidth="1"/>
    <col min="3587" max="3587" width="10.28515625" style="197" customWidth="1"/>
    <col min="3588" max="3588" width="5.42578125" style="197" customWidth="1"/>
    <col min="3589" max="3589" width="15.140625" style="197" customWidth="1"/>
    <col min="3590" max="3590" width="16.42578125" style="197" customWidth="1"/>
    <col min="3591" max="3592" width="15.140625" style="197" customWidth="1"/>
    <col min="3593" max="3593" width="13.5703125" style="197" customWidth="1"/>
    <col min="3594" max="3594" width="14.28515625" style="197" customWidth="1"/>
    <col min="3595" max="3595" width="11.28515625" style="197" customWidth="1"/>
    <col min="3596" max="3596" width="9.28515625" style="197" customWidth="1"/>
    <col min="3597" max="3597" width="9.7109375" style="197" customWidth="1"/>
    <col min="3598" max="3598" width="9.28515625" style="197" customWidth="1"/>
    <col min="3599" max="3599" width="6.85546875" style="197" customWidth="1"/>
    <col min="3600" max="3600" width="12.5703125" style="197" customWidth="1"/>
    <col min="3601" max="3601" width="11" style="197" customWidth="1"/>
    <col min="3602" max="3602" width="9.140625" style="197" customWidth="1"/>
    <col min="3603" max="3603" width="8" style="197" customWidth="1"/>
    <col min="3604" max="3604" width="8.5703125" style="197" customWidth="1"/>
    <col min="3605" max="3840" width="12.5703125" style="197"/>
    <col min="3841" max="3841" width="26" style="197" customWidth="1"/>
    <col min="3842" max="3842" width="9.85546875" style="197" customWidth="1"/>
    <col min="3843" max="3843" width="10.28515625" style="197" customWidth="1"/>
    <col min="3844" max="3844" width="5.42578125" style="197" customWidth="1"/>
    <col min="3845" max="3845" width="15.140625" style="197" customWidth="1"/>
    <col min="3846" max="3846" width="16.42578125" style="197" customWidth="1"/>
    <col min="3847" max="3848" width="15.140625" style="197" customWidth="1"/>
    <col min="3849" max="3849" width="13.5703125" style="197" customWidth="1"/>
    <col min="3850" max="3850" width="14.28515625" style="197" customWidth="1"/>
    <col min="3851" max="3851" width="11.28515625" style="197" customWidth="1"/>
    <col min="3852" max="3852" width="9.28515625" style="197" customWidth="1"/>
    <col min="3853" max="3853" width="9.7109375" style="197" customWidth="1"/>
    <col min="3854" max="3854" width="9.28515625" style="197" customWidth="1"/>
    <col min="3855" max="3855" width="6.85546875" style="197" customWidth="1"/>
    <col min="3856" max="3856" width="12.5703125" style="197" customWidth="1"/>
    <col min="3857" max="3857" width="11" style="197" customWidth="1"/>
    <col min="3858" max="3858" width="9.140625" style="197" customWidth="1"/>
    <col min="3859" max="3859" width="8" style="197" customWidth="1"/>
    <col min="3860" max="3860" width="8.5703125" style="197" customWidth="1"/>
    <col min="3861" max="4096" width="12.5703125" style="197"/>
    <col min="4097" max="4097" width="26" style="197" customWidth="1"/>
    <col min="4098" max="4098" width="9.85546875" style="197" customWidth="1"/>
    <col min="4099" max="4099" width="10.28515625" style="197" customWidth="1"/>
    <col min="4100" max="4100" width="5.42578125" style="197" customWidth="1"/>
    <col min="4101" max="4101" width="15.140625" style="197" customWidth="1"/>
    <col min="4102" max="4102" width="16.42578125" style="197" customWidth="1"/>
    <col min="4103" max="4104" width="15.140625" style="197" customWidth="1"/>
    <col min="4105" max="4105" width="13.5703125" style="197" customWidth="1"/>
    <col min="4106" max="4106" width="14.28515625" style="197" customWidth="1"/>
    <col min="4107" max="4107" width="11.28515625" style="197" customWidth="1"/>
    <col min="4108" max="4108" width="9.28515625" style="197" customWidth="1"/>
    <col min="4109" max="4109" width="9.7109375" style="197" customWidth="1"/>
    <col min="4110" max="4110" width="9.28515625" style="197" customWidth="1"/>
    <col min="4111" max="4111" width="6.85546875" style="197" customWidth="1"/>
    <col min="4112" max="4112" width="12.5703125" style="197" customWidth="1"/>
    <col min="4113" max="4113" width="11" style="197" customWidth="1"/>
    <col min="4114" max="4114" width="9.140625" style="197" customWidth="1"/>
    <col min="4115" max="4115" width="8" style="197" customWidth="1"/>
    <col min="4116" max="4116" width="8.5703125" style="197" customWidth="1"/>
    <col min="4117" max="4352" width="12.5703125" style="197"/>
    <col min="4353" max="4353" width="26" style="197" customWidth="1"/>
    <col min="4354" max="4354" width="9.85546875" style="197" customWidth="1"/>
    <col min="4355" max="4355" width="10.28515625" style="197" customWidth="1"/>
    <col min="4356" max="4356" width="5.42578125" style="197" customWidth="1"/>
    <col min="4357" max="4357" width="15.140625" style="197" customWidth="1"/>
    <col min="4358" max="4358" width="16.42578125" style="197" customWidth="1"/>
    <col min="4359" max="4360" width="15.140625" style="197" customWidth="1"/>
    <col min="4361" max="4361" width="13.5703125" style="197" customWidth="1"/>
    <col min="4362" max="4362" width="14.28515625" style="197" customWidth="1"/>
    <col min="4363" max="4363" width="11.28515625" style="197" customWidth="1"/>
    <col min="4364" max="4364" width="9.28515625" style="197" customWidth="1"/>
    <col min="4365" max="4365" width="9.7109375" style="197" customWidth="1"/>
    <col min="4366" max="4366" width="9.28515625" style="197" customWidth="1"/>
    <col min="4367" max="4367" width="6.85546875" style="197" customWidth="1"/>
    <col min="4368" max="4368" width="12.5703125" style="197" customWidth="1"/>
    <col min="4369" max="4369" width="11" style="197" customWidth="1"/>
    <col min="4370" max="4370" width="9.140625" style="197" customWidth="1"/>
    <col min="4371" max="4371" width="8" style="197" customWidth="1"/>
    <col min="4372" max="4372" width="8.5703125" style="197" customWidth="1"/>
    <col min="4373" max="4608" width="12.5703125" style="197"/>
    <col min="4609" max="4609" width="26" style="197" customWidth="1"/>
    <col min="4610" max="4610" width="9.85546875" style="197" customWidth="1"/>
    <col min="4611" max="4611" width="10.28515625" style="197" customWidth="1"/>
    <col min="4612" max="4612" width="5.42578125" style="197" customWidth="1"/>
    <col min="4613" max="4613" width="15.140625" style="197" customWidth="1"/>
    <col min="4614" max="4614" width="16.42578125" style="197" customWidth="1"/>
    <col min="4615" max="4616" width="15.140625" style="197" customWidth="1"/>
    <col min="4617" max="4617" width="13.5703125" style="197" customWidth="1"/>
    <col min="4618" max="4618" width="14.28515625" style="197" customWidth="1"/>
    <col min="4619" max="4619" width="11.28515625" style="197" customWidth="1"/>
    <col min="4620" max="4620" width="9.28515625" style="197" customWidth="1"/>
    <col min="4621" max="4621" width="9.7109375" style="197" customWidth="1"/>
    <col min="4622" max="4622" width="9.28515625" style="197" customWidth="1"/>
    <col min="4623" max="4623" width="6.85546875" style="197" customWidth="1"/>
    <col min="4624" max="4624" width="12.5703125" style="197" customWidth="1"/>
    <col min="4625" max="4625" width="11" style="197" customWidth="1"/>
    <col min="4626" max="4626" width="9.140625" style="197" customWidth="1"/>
    <col min="4627" max="4627" width="8" style="197" customWidth="1"/>
    <col min="4628" max="4628" width="8.5703125" style="197" customWidth="1"/>
    <col min="4629" max="4864" width="12.5703125" style="197"/>
    <col min="4865" max="4865" width="26" style="197" customWidth="1"/>
    <col min="4866" max="4866" width="9.85546875" style="197" customWidth="1"/>
    <col min="4867" max="4867" width="10.28515625" style="197" customWidth="1"/>
    <col min="4868" max="4868" width="5.42578125" style="197" customWidth="1"/>
    <col min="4869" max="4869" width="15.140625" style="197" customWidth="1"/>
    <col min="4870" max="4870" width="16.42578125" style="197" customWidth="1"/>
    <col min="4871" max="4872" width="15.140625" style="197" customWidth="1"/>
    <col min="4873" max="4873" width="13.5703125" style="197" customWidth="1"/>
    <col min="4874" max="4874" width="14.28515625" style="197" customWidth="1"/>
    <col min="4875" max="4875" width="11.28515625" style="197" customWidth="1"/>
    <col min="4876" max="4876" width="9.28515625" style="197" customWidth="1"/>
    <col min="4877" max="4877" width="9.7109375" style="197" customWidth="1"/>
    <col min="4878" max="4878" width="9.28515625" style="197" customWidth="1"/>
    <col min="4879" max="4879" width="6.85546875" style="197" customWidth="1"/>
    <col min="4880" max="4880" width="12.5703125" style="197" customWidth="1"/>
    <col min="4881" max="4881" width="11" style="197" customWidth="1"/>
    <col min="4882" max="4882" width="9.140625" style="197" customWidth="1"/>
    <col min="4883" max="4883" width="8" style="197" customWidth="1"/>
    <col min="4884" max="4884" width="8.5703125" style="197" customWidth="1"/>
    <col min="4885" max="5120" width="12.5703125" style="197"/>
    <col min="5121" max="5121" width="26" style="197" customWidth="1"/>
    <col min="5122" max="5122" width="9.85546875" style="197" customWidth="1"/>
    <col min="5123" max="5123" width="10.28515625" style="197" customWidth="1"/>
    <col min="5124" max="5124" width="5.42578125" style="197" customWidth="1"/>
    <col min="5125" max="5125" width="15.140625" style="197" customWidth="1"/>
    <col min="5126" max="5126" width="16.42578125" style="197" customWidth="1"/>
    <col min="5127" max="5128" width="15.140625" style="197" customWidth="1"/>
    <col min="5129" max="5129" width="13.5703125" style="197" customWidth="1"/>
    <col min="5130" max="5130" width="14.28515625" style="197" customWidth="1"/>
    <col min="5131" max="5131" width="11.28515625" style="197" customWidth="1"/>
    <col min="5132" max="5132" width="9.28515625" style="197" customWidth="1"/>
    <col min="5133" max="5133" width="9.7109375" style="197" customWidth="1"/>
    <col min="5134" max="5134" width="9.28515625" style="197" customWidth="1"/>
    <col min="5135" max="5135" width="6.85546875" style="197" customWidth="1"/>
    <col min="5136" max="5136" width="12.5703125" style="197" customWidth="1"/>
    <col min="5137" max="5137" width="11" style="197" customWidth="1"/>
    <col min="5138" max="5138" width="9.140625" style="197" customWidth="1"/>
    <col min="5139" max="5139" width="8" style="197" customWidth="1"/>
    <col min="5140" max="5140" width="8.5703125" style="197" customWidth="1"/>
    <col min="5141" max="5376" width="12.5703125" style="197"/>
    <col min="5377" max="5377" width="26" style="197" customWidth="1"/>
    <col min="5378" max="5378" width="9.85546875" style="197" customWidth="1"/>
    <col min="5379" max="5379" width="10.28515625" style="197" customWidth="1"/>
    <col min="5380" max="5380" width="5.42578125" style="197" customWidth="1"/>
    <col min="5381" max="5381" width="15.140625" style="197" customWidth="1"/>
    <col min="5382" max="5382" width="16.42578125" style="197" customWidth="1"/>
    <col min="5383" max="5384" width="15.140625" style="197" customWidth="1"/>
    <col min="5385" max="5385" width="13.5703125" style="197" customWidth="1"/>
    <col min="5386" max="5386" width="14.28515625" style="197" customWidth="1"/>
    <col min="5387" max="5387" width="11.28515625" style="197" customWidth="1"/>
    <col min="5388" max="5388" width="9.28515625" style="197" customWidth="1"/>
    <col min="5389" max="5389" width="9.7109375" style="197" customWidth="1"/>
    <col min="5390" max="5390" width="9.28515625" style="197" customWidth="1"/>
    <col min="5391" max="5391" width="6.85546875" style="197" customWidth="1"/>
    <col min="5392" max="5392" width="12.5703125" style="197" customWidth="1"/>
    <col min="5393" max="5393" width="11" style="197" customWidth="1"/>
    <col min="5394" max="5394" width="9.140625" style="197" customWidth="1"/>
    <col min="5395" max="5395" width="8" style="197" customWidth="1"/>
    <col min="5396" max="5396" width="8.5703125" style="197" customWidth="1"/>
    <col min="5397" max="5632" width="12.5703125" style="197"/>
    <col min="5633" max="5633" width="26" style="197" customWidth="1"/>
    <col min="5634" max="5634" width="9.85546875" style="197" customWidth="1"/>
    <col min="5635" max="5635" width="10.28515625" style="197" customWidth="1"/>
    <col min="5636" max="5636" width="5.42578125" style="197" customWidth="1"/>
    <col min="5637" max="5637" width="15.140625" style="197" customWidth="1"/>
    <col min="5638" max="5638" width="16.42578125" style="197" customWidth="1"/>
    <col min="5639" max="5640" width="15.140625" style="197" customWidth="1"/>
    <col min="5641" max="5641" width="13.5703125" style="197" customWidth="1"/>
    <col min="5642" max="5642" width="14.28515625" style="197" customWidth="1"/>
    <col min="5643" max="5643" width="11.28515625" style="197" customWidth="1"/>
    <col min="5644" max="5644" width="9.28515625" style="197" customWidth="1"/>
    <col min="5645" max="5645" width="9.7109375" style="197" customWidth="1"/>
    <col min="5646" max="5646" width="9.28515625" style="197" customWidth="1"/>
    <col min="5647" max="5647" width="6.85546875" style="197" customWidth="1"/>
    <col min="5648" max="5648" width="12.5703125" style="197" customWidth="1"/>
    <col min="5649" max="5649" width="11" style="197" customWidth="1"/>
    <col min="5650" max="5650" width="9.140625" style="197" customWidth="1"/>
    <col min="5651" max="5651" width="8" style="197" customWidth="1"/>
    <col min="5652" max="5652" width="8.5703125" style="197" customWidth="1"/>
    <col min="5653" max="5888" width="12.5703125" style="197"/>
    <col min="5889" max="5889" width="26" style="197" customWidth="1"/>
    <col min="5890" max="5890" width="9.85546875" style="197" customWidth="1"/>
    <col min="5891" max="5891" width="10.28515625" style="197" customWidth="1"/>
    <col min="5892" max="5892" width="5.42578125" style="197" customWidth="1"/>
    <col min="5893" max="5893" width="15.140625" style="197" customWidth="1"/>
    <col min="5894" max="5894" width="16.42578125" style="197" customWidth="1"/>
    <col min="5895" max="5896" width="15.140625" style="197" customWidth="1"/>
    <col min="5897" max="5897" width="13.5703125" style="197" customWidth="1"/>
    <col min="5898" max="5898" width="14.28515625" style="197" customWidth="1"/>
    <col min="5899" max="5899" width="11.28515625" style="197" customWidth="1"/>
    <col min="5900" max="5900" width="9.28515625" style="197" customWidth="1"/>
    <col min="5901" max="5901" width="9.7109375" style="197" customWidth="1"/>
    <col min="5902" max="5902" width="9.28515625" style="197" customWidth="1"/>
    <col min="5903" max="5903" width="6.85546875" style="197" customWidth="1"/>
    <col min="5904" max="5904" width="12.5703125" style="197" customWidth="1"/>
    <col min="5905" max="5905" width="11" style="197" customWidth="1"/>
    <col min="5906" max="5906" width="9.140625" style="197" customWidth="1"/>
    <col min="5907" max="5907" width="8" style="197" customWidth="1"/>
    <col min="5908" max="5908" width="8.5703125" style="197" customWidth="1"/>
    <col min="5909" max="6144" width="12.5703125" style="197"/>
    <col min="6145" max="6145" width="26" style="197" customWidth="1"/>
    <col min="6146" max="6146" width="9.85546875" style="197" customWidth="1"/>
    <col min="6147" max="6147" width="10.28515625" style="197" customWidth="1"/>
    <col min="6148" max="6148" width="5.42578125" style="197" customWidth="1"/>
    <col min="6149" max="6149" width="15.140625" style="197" customWidth="1"/>
    <col min="6150" max="6150" width="16.42578125" style="197" customWidth="1"/>
    <col min="6151" max="6152" width="15.140625" style="197" customWidth="1"/>
    <col min="6153" max="6153" width="13.5703125" style="197" customWidth="1"/>
    <col min="6154" max="6154" width="14.28515625" style="197" customWidth="1"/>
    <col min="6155" max="6155" width="11.28515625" style="197" customWidth="1"/>
    <col min="6156" max="6156" width="9.28515625" style="197" customWidth="1"/>
    <col min="6157" max="6157" width="9.7109375" style="197" customWidth="1"/>
    <col min="6158" max="6158" width="9.28515625" style="197" customWidth="1"/>
    <col min="6159" max="6159" width="6.85546875" style="197" customWidth="1"/>
    <col min="6160" max="6160" width="12.5703125" style="197" customWidth="1"/>
    <col min="6161" max="6161" width="11" style="197" customWidth="1"/>
    <col min="6162" max="6162" width="9.140625" style="197" customWidth="1"/>
    <col min="6163" max="6163" width="8" style="197" customWidth="1"/>
    <col min="6164" max="6164" width="8.5703125" style="197" customWidth="1"/>
    <col min="6165" max="6400" width="12.5703125" style="197"/>
    <col min="6401" max="6401" width="26" style="197" customWidth="1"/>
    <col min="6402" max="6402" width="9.85546875" style="197" customWidth="1"/>
    <col min="6403" max="6403" width="10.28515625" style="197" customWidth="1"/>
    <col min="6404" max="6404" width="5.42578125" style="197" customWidth="1"/>
    <col min="6405" max="6405" width="15.140625" style="197" customWidth="1"/>
    <col min="6406" max="6406" width="16.42578125" style="197" customWidth="1"/>
    <col min="6407" max="6408" width="15.140625" style="197" customWidth="1"/>
    <col min="6409" max="6409" width="13.5703125" style="197" customWidth="1"/>
    <col min="6410" max="6410" width="14.28515625" style="197" customWidth="1"/>
    <col min="6411" max="6411" width="11.28515625" style="197" customWidth="1"/>
    <col min="6412" max="6412" width="9.28515625" style="197" customWidth="1"/>
    <col min="6413" max="6413" width="9.7109375" style="197" customWidth="1"/>
    <col min="6414" max="6414" width="9.28515625" style="197" customWidth="1"/>
    <col min="6415" max="6415" width="6.85546875" style="197" customWidth="1"/>
    <col min="6416" max="6416" width="12.5703125" style="197" customWidth="1"/>
    <col min="6417" max="6417" width="11" style="197" customWidth="1"/>
    <col min="6418" max="6418" width="9.140625" style="197" customWidth="1"/>
    <col min="6419" max="6419" width="8" style="197" customWidth="1"/>
    <col min="6420" max="6420" width="8.5703125" style="197" customWidth="1"/>
    <col min="6421" max="6656" width="12.5703125" style="197"/>
    <col min="6657" max="6657" width="26" style="197" customWidth="1"/>
    <col min="6658" max="6658" width="9.85546875" style="197" customWidth="1"/>
    <col min="6659" max="6659" width="10.28515625" style="197" customWidth="1"/>
    <col min="6660" max="6660" width="5.42578125" style="197" customWidth="1"/>
    <col min="6661" max="6661" width="15.140625" style="197" customWidth="1"/>
    <col min="6662" max="6662" width="16.42578125" style="197" customWidth="1"/>
    <col min="6663" max="6664" width="15.140625" style="197" customWidth="1"/>
    <col min="6665" max="6665" width="13.5703125" style="197" customWidth="1"/>
    <col min="6666" max="6666" width="14.28515625" style="197" customWidth="1"/>
    <col min="6667" max="6667" width="11.28515625" style="197" customWidth="1"/>
    <col min="6668" max="6668" width="9.28515625" style="197" customWidth="1"/>
    <col min="6669" max="6669" width="9.7109375" style="197" customWidth="1"/>
    <col min="6670" max="6670" width="9.28515625" style="197" customWidth="1"/>
    <col min="6671" max="6671" width="6.85546875" style="197" customWidth="1"/>
    <col min="6672" max="6672" width="12.5703125" style="197" customWidth="1"/>
    <col min="6673" max="6673" width="11" style="197" customWidth="1"/>
    <col min="6674" max="6674" width="9.140625" style="197" customWidth="1"/>
    <col min="6675" max="6675" width="8" style="197" customWidth="1"/>
    <col min="6676" max="6676" width="8.5703125" style="197" customWidth="1"/>
    <col min="6677" max="6912" width="12.5703125" style="197"/>
    <col min="6913" max="6913" width="26" style="197" customWidth="1"/>
    <col min="6914" max="6914" width="9.85546875" style="197" customWidth="1"/>
    <col min="6915" max="6915" width="10.28515625" style="197" customWidth="1"/>
    <col min="6916" max="6916" width="5.42578125" style="197" customWidth="1"/>
    <col min="6917" max="6917" width="15.140625" style="197" customWidth="1"/>
    <col min="6918" max="6918" width="16.42578125" style="197" customWidth="1"/>
    <col min="6919" max="6920" width="15.140625" style="197" customWidth="1"/>
    <col min="6921" max="6921" width="13.5703125" style="197" customWidth="1"/>
    <col min="6922" max="6922" width="14.28515625" style="197" customWidth="1"/>
    <col min="6923" max="6923" width="11.28515625" style="197" customWidth="1"/>
    <col min="6924" max="6924" width="9.28515625" style="197" customWidth="1"/>
    <col min="6925" max="6925" width="9.7109375" style="197" customWidth="1"/>
    <col min="6926" max="6926" width="9.28515625" style="197" customWidth="1"/>
    <col min="6927" max="6927" width="6.85546875" style="197" customWidth="1"/>
    <col min="6928" max="6928" width="12.5703125" style="197" customWidth="1"/>
    <col min="6929" max="6929" width="11" style="197" customWidth="1"/>
    <col min="6930" max="6930" width="9.140625" style="197" customWidth="1"/>
    <col min="6931" max="6931" width="8" style="197" customWidth="1"/>
    <col min="6932" max="6932" width="8.5703125" style="197" customWidth="1"/>
    <col min="6933" max="7168" width="12.5703125" style="197"/>
    <col min="7169" max="7169" width="26" style="197" customWidth="1"/>
    <col min="7170" max="7170" width="9.85546875" style="197" customWidth="1"/>
    <col min="7171" max="7171" width="10.28515625" style="197" customWidth="1"/>
    <col min="7172" max="7172" width="5.42578125" style="197" customWidth="1"/>
    <col min="7173" max="7173" width="15.140625" style="197" customWidth="1"/>
    <col min="7174" max="7174" width="16.42578125" style="197" customWidth="1"/>
    <col min="7175" max="7176" width="15.140625" style="197" customWidth="1"/>
    <col min="7177" max="7177" width="13.5703125" style="197" customWidth="1"/>
    <col min="7178" max="7178" width="14.28515625" style="197" customWidth="1"/>
    <col min="7179" max="7179" width="11.28515625" style="197" customWidth="1"/>
    <col min="7180" max="7180" width="9.28515625" style="197" customWidth="1"/>
    <col min="7181" max="7181" width="9.7109375" style="197" customWidth="1"/>
    <col min="7182" max="7182" width="9.28515625" style="197" customWidth="1"/>
    <col min="7183" max="7183" width="6.85546875" style="197" customWidth="1"/>
    <col min="7184" max="7184" width="12.5703125" style="197" customWidth="1"/>
    <col min="7185" max="7185" width="11" style="197" customWidth="1"/>
    <col min="7186" max="7186" width="9.140625" style="197" customWidth="1"/>
    <col min="7187" max="7187" width="8" style="197" customWidth="1"/>
    <col min="7188" max="7188" width="8.5703125" style="197" customWidth="1"/>
    <col min="7189" max="7424" width="12.5703125" style="197"/>
    <col min="7425" max="7425" width="26" style="197" customWidth="1"/>
    <col min="7426" max="7426" width="9.85546875" style="197" customWidth="1"/>
    <col min="7427" max="7427" width="10.28515625" style="197" customWidth="1"/>
    <col min="7428" max="7428" width="5.42578125" style="197" customWidth="1"/>
    <col min="7429" max="7429" width="15.140625" style="197" customWidth="1"/>
    <col min="7430" max="7430" width="16.42578125" style="197" customWidth="1"/>
    <col min="7431" max="7432" width="15.140625" style="197" customWidth="1"/>
    <col min="7433" max="7433" width="13.5703125" style="197" customWidth="1"/>
    <col min="7434" max="7434" width="14.28515625" style="197" customWidth="1"/>
    <col min="7435" max="7435" width="11.28515625" style="197" customWidth="1"/>
    <col min="7436" max="7436" width="9.28515625" style="197" customWidth="1"/>
    <col min="7437" max="7437" width="9.7109375" style="197" customWidth="1"/>
    <col min="7438" max="7438" width="9.28515625" style="197" customWidth="1"/>
    <col min="7439" max="7439" width="6.85546875" style="197" customWidth="1"/>
    <col min="7440" max="7440" width="12.5703125" style="197" customWidth="1"/>
    <col min="7441" max="7441" width="11" style="197" customWidth="1"/>
    <col min="7442" max="7442" width="9.140625" style="197" customWidth="1"/>
    <col min="7443" max="7443" width="8" style="197" customWidth="1"/>
    <col min="7444" max="7444" width="8.5703125" style="197" customWidth="1"/>
    <col min="7445" max="7680" width="12.5703125" style="197"/>
    <col min="7681" max="7681" width="26" style="197" customWidth="1"/>
    <col min="7682" max="7682" width="9.85546875" style="197" customWidth="1"/>
    <col min="7683" max="7683" width="10.28515625" style="197" customWidth="1"/>
    <col min="7684" max="7684" width="5.42578125" style="197" customWidth="1"/>
    <col min="7685" max="7685" width="15.140625" style="197" customWidth="1"/>
    <col min="7686" max="7686" width="16.42578125" style="197" customWidth="1"/>
    <col min="7687" max="7688" width="15.140625" style="197" customWidth="1"/>
    <col min="7689" max="7689" width="13.5703125" style="197" customWidth="1"/>
    <col min="7690" max="7690" width="14.28515625" style="197" customWidth="1"/>
    <col min="7691" max="7691" width="11.28515625" style="197" customWidth="1"/>
    <col min="7692" max="7692" width="9.28515625" style="197" customWidth="1"/>
    <col min="7693" max="7693" width="9.7109375" style="197" customWidth="1"/>
    <col min="7694" max="7694" width="9.28515625" style="197" customWidth="1"/>
    <col min="7695" max="7695" width="6.85546875" style="197" customWidth="1"/>
    <col min="7696" max="7696" width="12.5703125" style="197" customWidth="1"/>
    <col min="7697" max="7697" width="11" style="197" customWidth="1"/>
    <col min="7698" max="7698" width="9.140625" style="197" customWidth="1"/>
    <col min="7699" max="7699" width="8" style="197" customWidth="1"/>
    <col min="7700" max="7700" width="8.5703125" style="197" customWidth="1"/>
    <col min="7701" max="7936" width="12.5703125" style="197"/>
    <col min="7937" max="7937" width="26" style="197" customWidth="1"/>
    <col min="7938" max="7938" width="9.85546875" style="197" customWidth="1"/>
    <col min="7939" max="7939" width="10.28515625" style="197" customWidth="1"/>
    <col min="7940" max="7940" width="5.42578125" style="197" customWidth="1"/>
    <col min="7941" max="7941" width="15.140625" style="197" customWidth="1"/>
    <col min="7942" max="7942" width="16.42578125" style="197" customWidth="1"/>
    <col min="7943" max="7944" width="15.140625" style="197" customWidth="1"/>
    <col min="7945" max="7945" width="13.5703125" style="197" customWidth="1"/>
    <col min="7946" max="7946" width="14.28515625" style="197" customWidth="1"/>
    <col min="7947" max="7947" width="11.28515625" style="197" customWidth="1"/>
    <col min="7948" max="7948" width="9.28515625" style="197" customWidth="1"/>
    <col min="7949" max="7949" width="9.7109375" style="197" customWidth="1"/>
    <col min="7950" max="7950" width="9.28515625" style="197" customWidth="1"/>
    <col min="7951" max="7951" width="6.85546875" style="197" customWidth="1"/>
    <col min="7952" max="7952" width="12.5703125" style="197" customWidth="1"/>
    <col min="7953" max="7953" width="11" style="197" customWidth="1"/>
    <col min="7954" max="7954" width="9.140625" style="197" customWidth="1"/>
    <col min="7955" max="7955" width="8" style="197" customWidth="1"/>
    <col min="7956" max="7956" width="8.5703125" style="197" customWidth="1"/>
    <col min="7957" max="8192" width="12.5703125" style="197"/>
    <col min="8193" max="8193" width="26" style="197" customWidth="1"/>
    <col min="8194" max="8194" width="9.85546875" style="197" customWidth="1"/>
    <col min="8195" max="8195" width="10.28515625" style="197" customWidth="1"/>
    <col min="8196" max="8196" width="5.42578125" style="197" customWidth="1"/>
    <col min="8197" max="8197" width="15.140625" style="197" customWidth="1"/>
    <col min="8198" max="8198" width="16.42578125" style="197" customWidth="1"/>
    <col min="8199" max="8200" width="15.140625" style="197" customWidth="1"/>
    <col min="8201" max="8201" width="13.5703125" style="197" customWidth="1"/>
    <col min="8202" max="8202" width="14.28515625" style="197" customWidth="1"/>
    <col min="8203" max="8203" width="11.28515625" style="197" customWidth="1"/>
    <col min="8204" max="8204" width="9.28515625" style="197" customWidth="1"/>
    <col min="8205" max="8205" width="9.7109375" style="197" customWidth="1"/>
    <col min="8206" max="8206" width="9.28515625" style="197" customWidth="1"/>
    <col min="8207" max="8207" width="6.85546875" style="197" customWidth="1"/>
    <col min="8208" max="8208" width="12.5703125" style="197" customWidth="1"/>
    <col min="8209" max="8209" width="11" style="197" customWidth="1"/>
    <col min="8210" max="8210" width="9.140625" style="197" customWidth="1"/>
    <col min="8211" max="8211" width="8" style="197" customWidth="1"/>
    <col min="8212" max="8212" width="8.5703125" style="197" customWidth="1"/>
    <col min="8213" max="8448" width="12.5703125" style="197"/>
    <col min="8449" max="8449" width="26" style="197" customWidth="1"/>
    <col min="8450" max="8450" width="9.85546875" style="197" customWidth="1"/>
    <col min="8451" max="8451" width="10.28515625" style="197" customWidth="1"/>
    <col min="8452" max="8452" width="5.42578125" style="197" customWidth="1"/>
    <col min="8453" max="8453" width="15.140625" style="197" customWidth="1"/>
    <col min="8454" max="8454" width="16.42578125" style="197" customWidth="1"/>
    <col min="8455" max="8456" width="15.140625" style="197" customWidth="1"/>
    <col min="8457" max="8457" width="13.5703125" style="197" customWidth="1"/>
    <col min="8458" max="8458" width="14.28515625" style="197" customWidth="1"/>
    <col min="8459" max="8459" width="11.28515625" style="197" customWidth="1"/>
    <col min="8460" max="8460" width="9.28515625" style="197" customWidth="1"/>
    <col min="8461" max="8461" width="9.7109375" style="197" customWidth="1"/>
    <col min="8462" max="8462" width="9.28515625" style="197" customWidth="1"/>
    <col min="8463" max="8463" width="6.85546875" style="197" customWidth="1"/>
    <col min="8464" max="8464" width="12.5703125" style="197" customWidth="1"/>
    <col min="8465" max="8465" width="11" style="197" customWidth="1"/>
    <col min="8466" max="8466" width="9.140625" style="197" customWidth="1"/>
    <col min="8467" max="8467" width="8" style="197" customWidth="1"/>
    <col min="8468" max="8468" width="8.5703125" style="197" customWidth="1"/>
    <col min="8469" max="8704" width="12.5703125" style="197"/>
    <col min="8705" max="8705" width="26" style="197" customWidth="1"/>
    <col min="8706" max="8706" width="9.85546875" style="197" customWidth="1"/>
    <col min="8707" max="8707" width="10.28515625" style="197" customWidth="1"/>
    <col min="8708" max="8708" width="5.42578125" style="197" customWidth="1"/>
    <col min="8709" max="8709" width="15.140625" style="197" customWidth="1"/>
    <col min="8710" max="8710" width="16.42578125" style="197" customWidth="1"/>
    <col min="8711" max="8712" width="15.140625" style="197" customWidth="1"/>
    <col min="8713" max="8713" width="13.5703125" style="197" customWidth="1"/>
    <col min="8714" max="8714" width="14.28515625" style="197" customWidth="1"/>
    <col min="8715" max="8715" width="11.28515625" style="197" customWidth="1"/>
    <col min="8716" max="8716" width="9.28515625" style="197" customWidth="1"/>
    <col min="8717" max="8717" width="9.7109375" style="197" customWidth="1"/>
    <col min="8718" max="8718" width="9.28515625" style="197" customWidth="1"/>
    <col min="8719" max="8719" width="6.85546875" style="197" customWidth="1"/>
    <col min="8720" max="8720" width="12.5703125" style="197" customWidth="1"/>
    <col min="8721" max="8721" width="11" style="197" customWidth="1"/>
    <col min="8722" max="8722" width="9.140625" style="197" customWidth="1"/>
    <col min="8723" max="8723" width="8" style="197" customWidth="1"/>
    <col min="8724" max="8724" width="8.5703125" style="197" customWidth="1"/>
    <col min="8725" max="8960" width="12.5703125" style="197"/>
    <col min="8961" max="8961" width="26" style="197" customWidth="1"/>
    <col min="8962" max="8962" width="9.85546875" style="197" customWidth="1"/>
    <col min="8963" max="8963" width="10.28515625" style="197" customWidth="1"/>
    <col min="8964" max="8964" width="5.42578125" style="197" customWidth="1"/>
    <col min="8965" max="8965" width="15.140625" style="197" customWidth="1"/>
    <col min="8966" max="8966" width="16.42578125" style="197" customWidth="1"/>
    <col min="8967" max="8968" width="15.140625" style="197" customWidth="1"/>
    <col min="8969" max="8969" width="13.5703125" style="197" customWidth="1"/>
    <col min="8970" max="8970" width="14.28515625" style="197" customWidth="1"/>
    <col min="8971" max="8971" width="11.28515625" style="197" customWidth="1"/>
    <col min="8972" max="8972" width="9.28515625" style="197" customWidth="1"/>
    <col min="8973" max="8973" width="9.7109375" style="197" customWidth="1"/>
    <col min="8974" max="8974" width="9.28515625" style="197" customWidth="1"/>
    <col min="8975" max="8975" width="6.85546875" style="197" customWidth="1"/>
    <col min="8976" max="8976" width="12.5703125" style="197" customWidth="1"/>
    <col min="8977" max="8977" width="11" style="197" customWidth="1"/>
    <col min="8978" max="8978" width="9.140625" style="197" customWidth="1"/>
    <col min="8979" max="8979" width="8" style="197" customWidth="1"/>
    <col min="8980" max="8980" width="8.5703125" style="197" customWidth="1"/>
    <col min="8981" max="9216" width="12.5703125" style="197"/>
    <col min="9217" max="9217" width="26" style="197" customWidth="1"/>
    <col min="9218" max="9218" width="9.85546875" style="197" customWidth="1"/>
    <col min="9219" max="9219" width="10.28515625" style="197" customWidth="1"/>
    <col min="9220" max="9220" width="5.42578125" style="197" customWidth="1"/>
    <col min="9221" max="9221" width="15.140625" style="197" customWidth="1"/>
    <col min="9222" max="9222" width="16.42578125" style="197" customWidth="1"/>
    <col min="9223" max="9224" width="15.140625" style="197" customWidth="1"/>
    <col min="9225" max="9225" width="13.5703125" style="197" customWidth="1"/>
    <col min="9226" max="9226" width="14.28515625" style="197" customWidth="1"/>
    <col min="9227" max="9227" width="11.28515625" style="197" customWidth="1"/>
    <col min="9228" max="9228" width="9.28515625" style="197" customWidth="1"/>
    <col min="9229" max="9229" width="9.7109375" style="197" customWidth="1"/>
    <col min="9230" max="9230" width="9.28515625" style="197" customWidth="1"/>
    <col min="9231" max="9231" width="6.85546875" style="197" customWidth="1"/>
    <col min="9232" max="9232" width="12.5703125" style="197" customWidth="1"/>
    <col min="9233" max="9233" width="11" style="197" customWidth="1"/>
    <col min="9234" max="9234" width="9.140625" style="197" customWidth="1"/>
    <col min="9235" max="9235" width="8" style="197" customWidth="1"/>
    <col min="9236" max="9236" width="8.5703125" style="197" customWidth="1"/>
    <col min="9237" max="9472" width="12.5703125" style="197"/>
    <col min="9473" max="9473" width="26" style="197" customWidth="1"/>
    <col min="9474" max="9474" width="9.85546875" style="197" customWidth="1"/>
    <col min="9475" max="9475" width="10.28515625" style="197" customWidth="1"/>
    <col min="9476" max="9476" width="5.42578125" style="197" customWidth="1"/>
    <col min="9477" max="9477" width="15.140625" style="197" customWidth="1"/>
    <col min="9478" max="9478" width="16.42578125" style="197" customWidth="1"/>
    <col min="9479" max="9480" width="15.140625" style="197" customWidth="1"/>
    <col min="9481" max="9481" width="13.5703125" style="197" customWidth="1"/>
    <col min="9482" max="9482" width="14.28515625" style="197" customWidth="1"/>
    <col min="9483" max="9483" width="11.28515625" style="197" customWidth="1"/>
    <col min="9484" max="9484" width="9.28515625" style="197" customWidth="1"/>
    <col min="9485" max="9485" width="9.7109375" style="197" customWidth="1"/>
    <col min="9486" max="9486" width="9.28515625" style="197" customWidth="1"/>
    <col min="9487" max="9487" width="6.85546875" style="197" customWidth="1"/>
    <col min="9488" max="9488" width="12.5703125" style="197" customWidth="1"/>
    <col min="9489" max="9489" width="11" style="197" customWidth="1"/>
    <col min="9490" max="9490" width="9.140625" style="197" customWidth="1"/>
    <col min="9491" max="9491" width="8" style="197" customWidth="1"/>
    <col min="9492" max="9492" width="8.5703125" style="197" customWidth="1"/>
    <col min="9493" max="9728" width="12.5703125" style="197"/>
    <col min="9729" max="9729" width="26" style="197" customWidth="1"/>
    <col min="9730" max="9730" width="9.85546875" style="197" customWidth="1"/>
    <col min="9731" max="9731" width="10.28515625" style="197" customWidth="1"/>
    <col min="9732" max="9732" width="5.42578125" style="197" customWidth="1"/>
    <col min="9733" max="9733" width="15.140625" style="197" customWidth="1"/>
    <col min="9734" max="9734" width="16.42578125" style="197" customWidth="1"/>
    <col min="9735" max="9736" width="15.140625" style="197" customWidth="1"/>
    <col min="9737" max="9737" width="13.5703125" style="197" customWidth="1"/>
    <col min="9738" max="9738" width="14.28515625" style="197" customWidth="1"/>
    <col min="9739" max="9739" width="11.28515625" style="197" customWidth="1"/>
    <col min="9740" max="9740" width="9.28515625" style="197" customWidth="1"/>
    <col min="9741" max="9741" width="9.7109375" style="197" customWidth="1"/>
    <col min="9742" max="9742" width="9.28515625" style="197" customWidth="1"/>
    <col min="9743" max="9743" width="6.85546875" style="197" customWidth="1"/>
    <col min="9744" max="9744" width="12.5703125" style="197" customWidth="1"/>
    <col min="9745" max="9745" width="11" style="197" customWidth="1"/>
    <col min="9746" max="9746" width="9.140625" style="197" customWidth="1"/>
    <col min="9747" max="9747" width="8" style="197" customWidth="1"/>
    <col min="9748" max="9748" width="8.5703125" style="197" customWidth="1"/>
    <col min="9749" max="9984" width="12.5703125" style="197"/>
    <col min="9985" max="9985" width="26" style="197" customWidth="1"/>
    <col min="9986" max="9986" width="9.85546875" style="197" customWidth="1"/>
    <col min="9987" max="9987" width="10.28515625" style="197" customWidth="1"/>
    <col min="9988" max="9988" width="5.42578125" style="197" customWidth="1"/>
    <col min="9989" max="9989" width="15.140625" style="197" customWidth="1"/>
    <col min="9990" max="9990" width="16.42578125" style="197" customWidth="1"/>
    <col min="9991" max="9992" width="15.140625" style="197" customWidth="1"/>
    <col min="9993" max="9993" width="13.5703125" style="197" customWidth="1"/>
    <col min="9994" max="9994" width="14.28515625" style="197" customWidth="1"/>
    <col min="9995" max="9995" width="11.28515625" style="197" customWidth="1"/>
    <col min="9996" max="9996" width="9.28515625" style="197" customWidth="1"/>
    <col min="9997" max="9997" width="9.7109375" style="197" customWidth="1"/>
    <col min="9998" max="9998" width="9.28515625" style="197" customWidth="1"/>
    <col min="9999" max="9999" width="6.85546875" style="197" customWidth="1"/>
    <col min="10000" max="10000" width="12.5703125" style="197" customWidth="1"/>
    <col min="10001" max="10001" width="11" style="197" customWidth="1"/>
    <col min="10002" max="10002" width="9.140625" style="197" customWidth="1"/>
    <col min="10003" max="10003" width="8" style="197" customWidth="1"/>
    <col min="10004" max="10004" width="8.5703125" style="197" customWidth="1"/>
    <col min="10005" max="10240" width="12.5703125" style="197"/>
    <col min="10241" max="10241" width="26" style="197" customWidth="1"/>
    <col min="10242" max="10242" width="9.85546875" style="197" customWidth="1"/>
    <col min="10243" max="10243" width="10.28515625" style="197" customWidth="1"/>
    <col min="10244" max="10244" width="5.42578125" style="197" customWidth="1"/>
    <col min="10245" max="10245" width="15.140625" style="197" customWidth="1"/>
    <col min="10246" max="10246" width="16.42578125" style="197" customWidth="1"/>
    <col min="10247" max="10248" width="15.140625" style="197" customWidth="1"/>
    <col min="10249" max="10249" width="13.5703125" style="197" customWidth="1"/>
    <col min="10250" max="10250" width="14.28515625" style="197" customWidth="1"/>
    <col min="10251" max="10251" width="11.28515625" style="197" customWidth="1"/>
    <col min="10252" max="10252" width="9.28515625" style="197" customWidth="1"/>
    <col min="10253" max="10253" width="9.7109375" style="197" customWidth="1"/>
    <col min="10254" max="10254" width="9.28515625" style="197" customWidth="1"/>
    <col min="10255" max="10255" width="6.85546875" style="197" customWidth="1"/>
    <col min="10256" max="10256" width="12.5703125" style="197" customWidth="1"/>
    <col min="10257" max="10257" width="11" style="197" customWidth="1"/>
    <col min="10258" max="10258" width="9.140625" style="197" customWidth="1"/>
    <col min="10259" max="10259" width="8" style="197" customWidth="1"/>
    <col min="10260" max="10260" width="8.5703125" style="197" customWidth="1"/>
    <col min="10261" max="10496" width="12.5703125" style="197"/>
    <col min="10497" max="10497" width="26" style="197" customWidth="1"/>
    <col min="10498" max="10498" width="9.85546875" style="197" customWidth="1"/>
    <col min="10499" max="10499" width="10.28515625" style="197" customWidth="1"/>
    <col min="10500" max="10500" width="5.42578125" style="197" customWidth="1"/>
    <col min="10501" max="10501" width="15.140625" style="197" customWidth="1"/>
    <col min="10502" max="10502" width="16.42578125" style="197" customWidth="1"/>
    <col min="10503" max="10504" width="15.140625" style="197" customWidth="1"/>
    <col min="10505" max="10505" width="13.5703125" style="197" customWidth="1"/>
    <col min="10506" max="10506" width="14.28515625" style="197" customWidth="1"/>
    <col min="10507" max="10507" width="11.28515625" style="197" customWidth="1"/>
    <col min="10508" max="10508" width="9.28515625" style="197" customWidth="1"/>
    <col min="10509" max="10509" width="9.7109375" style="197" customWidth="1"/>
    <col min="10510" max="10510" width="9.28515625" style="197" customWidth="1"/>
    <col min="10511" max="10511" width="6.85546875" style="197" customWidth="1"/>
    <col min="10512" max="10512" width="12.5703125" style="197" customWidth="1"/>
    <col min="10513" max="10513" width="11" style="197" customWidth="1"/>
    <col min="10514" max="10514" width="9.140625" style="197" customWidth="1"/>
    <col min="10515" max="10515" width="8" style="197" customWidth="1"/>
    <col min="10516" max="10516" width="8.5703125" style="197" customWidth="1"/>
    <col min="10517" max="10752" width="12.5703125" style="197"/>
    <col min="10753" max="10753" width="26" style="197" customWidth="1"/>
    <col min="10754" max="10754" width="9.85546875" style="197" customWidth="1"/>
    <col min="10755" max="10755" width="10.28515625" style="197" customWidth="1"/>
    <col min="10756" max="10756" width="5.42578125" style="197" customWidth="1"/>
    <col min="10757" max="10757" width="15.140625" style="197" customWidth="1"/>
    <col min="10758" max="10758" width="16.42578125" style="197" customWidth="1"/>
    <col min="10759" max="10760" width="15.140625" style="197" customWidth="1"/>
    <col min="10761" max="10761" width="13.5703125" style="197" customWidth="1"/>
    <col min="10762" max="10762" width="14.28515625" style="197" customWidth="1"/>
    <col min="10763" max="10763" width="11.28515625" style="197" customWidth="1"/>
    <col min="10764" max="10764" width="9.28515625" style="197" customWidth="1"/>
    <col min="10765" max="10765" width="9.7109375" style="197" customWidth="1"/>
    <col min="10766" max="10766" width="9.28515625" style="197" customWidth="1"/>
    <col min="10767" max="10767" width="6.85546875" style="197" customWidth="1"/>
    <col min="10768" max="10768" width="12.5703125" style="197" customWidth="1"/>
    <col min="10769" max="10769" width="11" style="197" customWidth="1"/>
    <col min="10770" max="10770" width="9.140625" style="197" customWidth="1"/>
    <col min="10771" max="10771" width="8" style="197" customWidth="1"/>
    <col min="10772" max="10772" width="8.5703125" style="197" customWidth="1"/>
    <col min="10773" max="11008" width="12.5703125" style="197"/>
    <col min="11009" max="11009" width="26" style="197" customWidth="1"/>
    <col min="11010" max="11010" width="9.85546875" style="197" customWidth="1"/>
    <col min="11011" max="11011" width="10.28515625" style="197" customWidth="1"/>
    <col min="11012" max="11012" width="5.42578125" style="197" customWidth="1"/>
    <col min="11013" max="11013" width="15.140625" style="197" customWidth="1"/>
    <col min="11014" max="11014" width="16.42578125" style="197" customWidth="1"/>
    <col min="11015" max="11016" width="15.140625" style="197" customWidth="1"/>
    <col min="11017" max="11017" width="13.5703125" style="197" customWidth="1"/>
    <col min="11018" max="11018" width="14.28515625" style="197" customWidth="1"/>
    <col min="11019" max="11019" width="11.28515625" style="197" customWidth="1"/>
    <col min="11020" max="11020" width="9.28515625" style="197" customWidth="1"/>
    <col min="11021" max="11021" width="9.7109375" style="197" customWidth="1"/>
    <col min="11022" max="11022" width="9.28515625" style="197" customWidth="1"/>
    <col min="11023" max="11023" width="6.85546875" style="197" customWidth="1"/>
    <col min="11024" max="11024" width="12.5703125" style="197" customWidth="1"/>
    <col min="11025" max="11025" width="11" style="197" customWidth="1"/>
    <col min="11026" max="11026" width="9.140625" style="197" customWidth="1"/>
    <col min="11027" max="11027" width="8" style="197" customWidth="1"/>
    <col min="11028" max="11028" width="8.5703125" style="197" customWidth="1"/>
    <col min="11029" max="11264" width="12.5703125" style="197"/>
    <col min="11265" max="11265" width="26" style="197" customWidth="1"/>
    <col min="11266" max="11266" width="9.85546875" style="197" customWidth="1"/>
    <col min="11267" max="11267" width="10.28515625" style="197" customWidth="1"/>
    <col min="11268" max="11268" width="5.42578125" style="197" customWidth="1"/>
    <col min="11269" max="11269" width="15.140625" style="197" customWidth="1"/>
    <col min="11270" max="11270" width="16.42578125" style="197" customWidth="1"/>
    <col min="11271" max="11272" width="15.140625" style="197" customWidth="1"/>
    <col min="11273" max="11273" width="13.5703125" style="197" customWidth="1"/>
    <col min="11274" max="11274" width="14.28515625" style="197" customWidth="1"/>
    <col min="11275" max="11275" width="11.28515625" style="197" customWidth="1"/>
    <col min="11276" max="11276" width="9.28515625" style="197" customWidth="1"/>
    <col min="11277" max="11277" width="9.7109375" style="197" customWidth="1"/>
    <col min="11278" max="11278" width="9.28515625" style="197" customWidth="1"/>
    <col min="11279" max="11279" width="6.85546875" style="197" customWidth="1"/>
    <col min="11280" max="11280" width="12.5703125" style="197" customWidth="1"/>
    <col min="11281" max="11281" width="11" style="197" customWidth="1"/>
    <col min="11282" max="11282" width="9.140625" style="197" customWidth="1"/>
    <col min="11283" max="11283" width="8" style="197" customWidth="1"/>
    <col min="11284" max="11284" width="8.5703125" style="197" customWidth="1"/>
    <col min="11285" max="11520" width="12.5703125" style="197"/>
    <col min="11521" max="11521" width="26" style="197" customWidth="1"/>
    <col min="11522" max="11522" width="9.85546875" style="197" customWidth="1"/>
    <col min="11523" max="11523" width="10.28515625" style="197" customWidth="1"/>
    <col min="11524" max="11524" width="5.42578125" style="197" customWidth="1"/>
    <col min="11525" max="11525" width="15.140625" style="197" customWidth="1"/>
    <col min="11526" max="11526" width="16.42578125" style="197" customWidth="1"/>
    <col min="11527" max="11528" width="15.140625" style="197" customWidth="1"/>
    <col min="11529" max="11529" width="13.5703125" style="197" customWidth="1"/>
    <col min="11530" max="11530" width="14.28515625" style="197" customWidth="1"/>
    <col min="11531" max="11531" width="11.28515625" style="197" customWidth="1"/>
    <col min="11532" max="11532" width="9.28515625" style="197" customWidth="1"/>
    <col min="11533" max="11533" width="9.7109375" style="197" customWidth="1"/>
    <col min="11534" max="11534" width="9.28515625" style="197" customWidth="1"/>
    <col min="11535" max="11535" width="6.85546875" style="197" customWidth="1"/>
    <col min="11536" max="11536" width="12.5703125" style="197" customWidth="1"/>
    <col min="11537" max="11537" width="11" style="197" customWidth="1"/>
    <col min="11538" max="11538" width="9.140625" style="197" customWidth="1"/>
    <col min="11539" max="11539" width="8" style="197" customWidth="1"/>
    <col min="11540" max="11540" width="8.5703125" style="197" customWidth="1"/>
    <col min="11541" max="11776" width="12.5703125" style="197"/>
    <col min="11777" max="11777" width="26" style="197" customWidth="1"/>
    <col min="11778" max="11778" width="9.85546875" style="197" customWidth="1"/>
    <col min="11779" max="11779" width="10.28515625" style="197" customWidth="1"/>
    <col min="11780" max="11780" width="5.42578125" style="197" customWidth="1"/>
    <col min="11781" max="11781" width="15.140625" style="197" customWidth="1"/>
    <col min="11782" max="11782" width="16.42578125" style="197" customWidth="1"/>
    <col min="11783" max="11784" width="15.140625" style="197" customWidth="1"/>
    <col min="11785" max="11785" width="13.5703125" style="197" customWidth="1"/>
    <col min="11786" max="11786" width="14.28515625" style="197" customWidth="1"/>
    <col min="11787" max="11787" width="11.28515625" style="197" customWidth="1"/>
    <col min="11788" max="11788" width="9.28515625" style="197" customWidth="1"/>
    <col min="11789" max="11789" width="9.7109375" style="197" customWidth="1"/>
    <col min="11790" max="11790" width="9.28515625" style="197" customWidth="1"/>
    <col min="11791" max="11791" width="6.85546875" style="197" customWidth="1"/>
    <col min="11792" max="11792" width="12.5703125" style="197" customWidth="1"/>
    <col min="11793" max="11793" width="11" style="197" customWidth="1"/>
    <col min="11794" max="11794" width="9.140625" style="197" customWidth="1"/>
    <col min="11795" max="11795" width="8" style="197" customWidth="1"/>
    <col min="11796" max="11796" width="8.5703125" style="197" customWidth="1"/>
    <col min="11797" max="12032" width="12.5703125" style="197"/>
    <col min="12033" max="12033" width="26" style="197" customWidth="1"/>
    <col min="12034" max="12034" width="9.85546875" style="197" customWidth="1"/>
    <col min="12035" max="12035" width="10.28515625" style="197" customWidth="1"/>
    <col min="12036" max="12036" width="5.42578125" style="197" customWidth="1"/>
    <col min="12037" max="12037" width="15.140625" style="197" customWidth="1"/>
    <col min="12038" max="12038" width="16.42578125" style="197" customWidth="1"/>
    <col min="12039" max="12040" width="15.140625" style="197" customWidth="1"/>
    <col min="12041" max="12041" width="13.5703125" style="197" customWidth="1"/>
    <col min="12042" max="12042" width="14.28515625" style="197" customWidth="1"/>
    <col min="12043" max="12043" width="11.28515625" style="197" customWidth="1"/>
    <col min="12044" max="12044" width="9.28515625" style="197" customWidth="1"/>
    <col min="12045" max="12045" width="9.7109375" style="197" customWidth="1"/>
    <col min="12046" max="12046" width="9.28515625" style="197" customWidth="1"/>
    <col min="12047" max="12047" width="6.85546875" style="197" customWidth="1"/>
    <col min="12048" max="12048" width="12.5703125" style="197" customWidth="1"/>
    <col min="12049" max="12049" width="11" style="197" customWidth="1"/>
    <col min="12050" max="12050" width="9.140625" style="197" customWidth="1"/>
    <col min="12051" max="12051" width="8" style="197" customWidth="1"/>
    <col min="12052" max="12052" width="8.5703125" style="197" customWidth="1"/>
    <col min="12053" max="12288" width="12.5703125" style="197"/>
    <col min="12289" max="12289" width="26" style="197" customWidth="1"/>
    <col min="12290" max="12290" width="9.85546875" style="197" customWidth="1"/>
    <col min="12291" max="12291" width="10.28515625" style="197" customWidth="1"/>
    <col min="12292" max="12292" width="5.42578125" style="197" customWidth="1"/>
    <col min="12293" max="12293" width="15.140625" style="197" customWidth="1"/>
    <col min="12294" max="12294" width="16.42578125" style="197" customWidth="1"/>
    <col min="12295" max="12296" width="15.140625" style="197" customWidth="1"/>
    <col min="12297" max="12297" width="13.5703125" style="197" customWidth="1"/>
    <col min="12298" max="12298" width="14.28515625" style="197" customWidth="1"/>
    <col min="12299" max="12299" width="11.28515625" style="197" customWidth="1"/>
    <col min="12300" max="12300" width="9.28515625" style="197" customWidth="1"/>
    <col min="12301" max="12301" width="9.7109375" style="197" customWidth="1"/>
    <col min="12302" max="12302" width="9.28515625" style="197" customWidth="1"/>
    <col min="12303" max="12303" width="6.85546875" style="197" customWidth="1"/>
    <col min="12304" max="12304" width="12.5703125" style="197" customWidth="1"/>
    <col min="12305" max="12305" width="11" style="197" customWidth="1"/>
    <col min="12306" max="12306" width="9.140625" style="197" customWidth="1"/>
    <col min="12307" max="12307" width="8" style="197" customWidth="1"/>
    <col min="12308" max="12308" width="8.5703125" style="197" customWidth="1"/>
    <col min="12309" max="12544" width="12.5703125" style="197"/>
    <col min="12545" max="12545" width="26" style="197" customWidth="1"/>
    <col min="12546" max="12546" width="9.85546875" style="197" customWidth="1"/>
    <col min="12547" max="12547" width="10.28515625" style="197" customWidth="1"/>
    <col min="12548" max="12548" width="5.42578125" style="197" customWidth="1"/>
    <col min="12549" max="12549" width="15.140625" style="197" customWidth="1"/>
    <col min="12550" max="12550" width="16.42578125" style="197" customWidth="1"/>
    <col min="12551" max="12552" width="15.140625" style="197" customWidth="1"/>
    <col min="12553" max="12553" width="13.5703125" style="197" customWidth="1"/>
    <col min="12554" max="12554" width="14.28515625" style="197" customWidth="1"/>
    <col min="12555" max="12555" width="11.28515625" style="197" customWidth="1"/>
    <col min="12556" max="12556" width="9.28515625" style="197" customWidth="1"/>
    <col min="12557" max="12557" width="9.7109375" style="197" customWidth="1"/>
    <col min="12558" max="12558" width="9.28515625" style="197" customWidth="1"/>
    <col min="12559" max="12559" width="6.85546875" style="197" customWidth="1"/>
    <col min="12560" max="12560" width="12.5703125" style="197" customWidth="1"/>
    <col min="12561" max="12561" width="11" style="197" customWidth="1"/>
    <col min="12562" max="12562" width="9.140625" style="197" customWidth="1"/>
    <col min="12563" max="12563" width="8" style="197" customWidth="1"/>
    <col min="12564" max="12564" width="8.5703125" style="197" customWidth="1"/>
    <col min="12565" max="12800" width="12.5703125" style="197"/>
    <col min="12801" max="12801" width="26" style="197" customWidth="1"/>
    <col min="12802" max="12802" width="9.85546875" style="197" customWidth="1"/>
    <col min="12803" max="12803" width="10.28515625" style="197" customWidth="1"/>
    <col min="12804" max="12804" width="5.42578125" style="197" customWidth="1"/>
    <col min="12805" max="12805" width="15.140625" style="197" customWidth="1"/>
    <col min="12806" max="12806" width="16.42578125" style="197" customWidth="1"/>
    <col min="12807" max="12808" width="15.140625" style="197" customWidth="1"/>
    <col min="12809" max="12809" width="13.5703125" style="197" customWidth="1"/>
    <col min="12810" max="12810" width="14.28515625" style="197" customWidth="1"/>
    <col min="12811" max="12811" width="11.28515625" style="197" customWidth="1"/>
    <col min="12812" max="12812" width="9.28515625" style="197" customWidth="1"/>
    <col min="12813" max="12813" width="9.7109375" style="197" customWidth="1"/>
    <col min="12814" max="12814" width="9.28515625" style="197" customWidth="1"/>
    <col min="12815" max="12815" width="6.85546875" style="197" customWidth="1"/>
    <col min="12816" max="12816" width="12.5703125" style="197" customWidth="1"/>
    <col min="12817" max="12817" width="11" style="197" customWidth="1"/>
    <col min="12818" max="12818" width="9.140625" style="197" customWidth="1"/>
    <col min="12819" max="12819" width="8" style="197" customWidth="1"/>
    <col min="12820" max="12820" width="8.5703125" style="197" customWidth="1"/>
    <col min="12821" max="13056" width="12.5703125" style="197"/>
    <col min="13057" max="13057" width="26" style="197" customWidth="1"/>
    <col min="13058" max="13058" width="9.85546875" style="197" customWidth="1"/>
    <col min="13059" max="13059" width="10.28515625" style="197" customWidth="1"/>
    <col min="13060" max="13060" width="5.42578125" style="197" customWidth="1"/>
    <col min="13061" max="13061" width="15.140625" style="197" customWidth="1"/>
    <col min="13062" max="13062" width="16.42578125" style="197" customWidth="1"/>
    <col min="13063" max="13064" width="15.140625" style="197" customWidth="1"/>
    <col min="13065" max="13065" width="13.5703125" style="197" customWidth="1"/>
    <col min="13066" max="13066" width="14.28515625" style="197" customWidth="1"/>
    <col min="13067" max="13067" width="11.28515625" style="197" customWidth="1"/>
    <col min="13068" max="13068" width="9.28515625" style="197" customWidth="1"/>
    <col min="13069" max="13069" width="9.7109375" style="197" customWidth="1"/>
    <col min="13070" max="13070" width="9.28515625" style="197" customWidth="1"/>
    <col min="13071" max="13071" width="6.85546875" style="197" customWidth="1"/>
    <col min="13072" max="13072" width="12.5703125" style="197" customWidth="1"/>
    <col min="13073" max="13073" width="11" style="197" customWidth="1"/>
    <col min="13074" max="13074" width="9.140625" style="197" customWidth="1"/>
    <col min="13075" max="13075" width="8" style="197" customWidth="1"/>
    <col min="13076" max="13076" width="8.5703125" style="197" customWidth="1"/>
    <col min="13077" max="13312" width="12.5703125" style="197"/>
    <col min="13313" max="13313" width="26" style="197" customWidth="1"/>
    <col min="13314" max="13314" width="9.85546875" style="197" customWidth="1"/>
    <col min="13315" max="13315" width="10.28515625" style="197" customWidth="1"/>
    <col min="13316" max="13316" width="5.42578125" style="197" customWidth="1"/>
    <col min="13317" max="13317" width="15.140625" style="197" customWidth="1"/>
    <col min="13318" max="13318" width="16.42578125" style="197" customWidth="1"/>
    <col min="13319" max="13320" width="15.140625" style="197" customWidth="1"/>
    <col min="13321" max="13321" width="13.5703125" style="197" customWidth="1"/>
    <col min="13322" max="13322" width="14.28515625" style="197" customWidth="1"/>
    <col min="13323" max="13323" width="11.28515625" style="197" customWidth="1"/>
    <col min="13324" max="13324" width="9.28515625" style="197" customWidth="1"/>
    <col min="13325" max="13325" width="9.7109375" style="197" customWidth="1"/>
    <col min="13326" max="13326" width="9.28515625" style="197" customWidth="1"/>
    <col min="13327" max="13327" width="6.85546875" style="197" customWidth="1"/>
    <col min="13328" max="13328" width="12.5703125" style="197" customWidth="1"/>
    <col min="13329" max="13329" width="11" style="197" customWidth="1"/>
    <col min="13330" max="13330" width="9.140625" style="197" customWidth="1"/>
    <col min="13331" max="13331" width="8" style="197" customWidth="1"/>
    <col min="13332" max="13332" width="8.5703125" style="197" customWidth="1"/>
    <col min="13333" max="13568" width="12.5703125" style="197"/>
    <col min="13569" max="13569" width="26" style="197" customWidth="1"/>
    <col min="13570" max="13570" width="9.85546875" style="197" customWidth="1"/>
    <col min="13571" max="13571" width="10.28515625" style="197" customWidth="1"/>
    <col min="13572" max="13572" width="5.42578125" style="197" customWidth="1"/>
    <col min="13573" max="13573" width="15.140625" style="197" customWidth="1"/>
    <col min="13574" max="13574" width="16.42578125" style="197" customWidth="1"/>
    <col min="13575" max="13576" width="15.140625" style="197" customWidth="1"/>
    <col min="13577" max="13577" width="13.5703125" style="197" customWidth="1"/>
    <col min="13578" max="13578" width="14.28515625" style="197" customWidth="1"/>
    <col min="13579" max="13579" width="11.28515625" style="197" customWidth="1"/>
    <col min="13580" max="13580" width="9.28515625" style="197" customWidth="1"/>
    <col min="13581" max="13581" width="9.7109375" style="197" customWidth="1"/>
    <col min="13582" max="13582" width="9.28515625" style="197" customWidth="1"/>
    <col min="13583" max="13583" width="6.85546875" style="197" customWidth="1"/>
    <col min="13584" max="13584" width="12.5703125" style="197" customWidth="1"/>
    <col min="13585" max="13585" width="11" style="197" customWidth="1"/>
    <col min="13586" max="13586" width="9.140625" style="197" customWidth="1"/>
    <col min="13587" max="13587" width="8" style="197" customWidth="1"/>
    <col min="13588" max="13588" width="8.5703125" style="197" customWidth="1"/>
    <col min="13589" max="13824" width="12.5703125" style="197"/>
    <col min="13825" max="13825" width="26" style="197" customWidth="1"/>
    <col min="13826" max="13826" width="9.85546875" style="197" customWidth="1"/>
    <col min="13827" max="13827" width="10.28515625" style="197" customWidth="1"/>
    <col min="13828" max="13828" width="5.42578125" style="197" customWidth="1"/>
    <col min="13829" max="13829" width="15.140625" style="197" customWidth="1"/>
    <col min="13830" max="13830" width="16.42578125" style="197" customWidth="1"/>
    <col min="13831" max="13832" width="15.140625" style="197" customWidth="1"/>
    <col min="13833" max="13833" width="13.5703125" style="197" customWidth="1"/>
    <col min="13834" max="13834" width="14.28515625" style="197" customWidth="1"/>
    <col min="13835" max="13835" width="11.28515625" style="197" customWidth="1"/>
    <col min="13836" max="13836" width="9.28515625" style="197" customWidth="1"/>
    <col min="13837" max="13837" width="9.7109375" style="197" customWidth="1"/>
    <col min="13838" max="13838" width="9.28515625" style="197" customWidth="1"/>
    <col min="13839" max="13839" width="6.85546875" style="197" customWidth="1"/>
    <col min="13840" max="13840" width="12.5703125" style="197" customWidth="1"/>
    <col min="13841" max="13841" width="11" style="197" customWidth="1"/>
    <col min="13842" max="13842" width="9.140625" style="197" customWidth="1"/>
    <col min="13843" max="13843" width="8" style="197" customWidth="1"/>
    <col min="13844" max="13844" width="8.5703125" style="197" customWidth="1"/>
    <col min="13845" max="14080" width="12.5703125" style="197"/>
    <col min="14081" max="14081" width="26" style="197" customWidth="1"/>
    <col min="14082" max="14082" width="9.85546875" style="197" customWidth="1"/>
    <col min="14083" max="14083" width="10.28515625" style="197" customWidth="1"/>
    <col min="14084" max="14084" width="5.42578125" style="197" customWidth="1"/>
    <col min="14085" max="14085" width="15.140625" style="197" customWidth="1"/>
    <col min="14086" max="14086" width="16.42578125" style="197" customWidth="1"/>
    <col min="14087" max="14088" width="15.140625" style="197" customWidth="1"/>
    <col min="14089" max="14089" width="13.5703125" style="197" customWidth="1"/>
    <col min="14090" max="14090" width="14.28515625" style="197" customWidth="1"/>
    <col min="14091" max="14091" width="11.28515625" style="197" customWidth="1"/>
    <col min="14092" max="14092" width="9.28515625" style="197" customWidth="1"/>
    <col min="14093" max="14093" width="9.7109375" style="197" customWidth="1"/>
    <col min="14094" max="14094" width="9.28515625" style="197" customWidth="1"/>
    <col min="14095" max="14095" width="6.85546875" style="197" customWidth="1"/>
    <col min="14096" max="14096" width="12.5703125" style="197" customWidth="1"/>
    <col min="14097" max="14097" width="11" style="197" customWidth="1"/>
    <col min="14098" max="14098" width="9.140625" style="197" customWidth="1"/>
    <col min="14099" max="14099" width="8" style="197" customWidth="1"/>
    <col min="14100" max="14100" width="8.5703125" style="197" customWidth="1"/>
    <col min="14101" max="14336" width="12.5703125" style="197"/>
    <col min="14337" max="14337" width="26" style="197" customWidth="1"/>
    <col min="14338" max="14338" width="9.85546875" style="197" customWidth="1"/>
    <col min="14339" max="14339" width="10.28515625" style="197" customWidth="1"/>
    <col min="14340" max="14340" width="5.42578125" style="197" customWidth="1"/>
    <col min="14341" max="14341" width="15.140625" style="197" customWidth="1"/>
    <col min="14342" max="14342" width="16.42578125" style="197" customWidth="1"/>
    <col min="14343" max="14344" width="15.140625" style="197" customWidth="1"/>
    <col min="14345" max="14345" width="13.5703125" style="197" customWidth="1"/>
    <col min="14346" max="14346" width="14.28515625" style="197" customWidth="1"/>
    <col min="14347" max="14347" width="11.28515625" style="197" customWidth="1"/>
    <col min="14348" max="14348" width="9.28515625" style="197" customWidth="1"/>
    <col min="14349" max="14349" width="9.7109375" style="197" customWidth="1"/>
    <col min="14350" max="14350" width="9.28515625" style="197" customWidth="1"/>
    <col min="14351" max="14351" width="6.85546875" style="197" customWidth="1"/>
    <col min="14352" max="14352" width="12.5703125" style="197" customWidth="1"/>
    <col min="14353" max="14353" width="11" style="197" customWidth="1"/>
    <col min="14354" max="14354" width="9.140625" style="197" customWidth="1"/>
    <col min="14355" max="14355" width="8" style="197" customWidth="1"/>
    <col min="14356" max="14356" width="8.5703125" style="197" customWidth="1"/>
    <col min="14357" max="14592" width="12.5703125" style="197"/>
    <col min="14593" max="14593" width="26" style="197" customWidth="1"/>
    <col min="14594" max="14594" width="9.85546875" style="197" customWidth="1"/>
    <col min="14595" max="14595" width="10.28515625" style="197" customWidth="1"/>
    <col min="14596" max="14596" width="5.42578125" style="197" customWidth="1"/>
    <col min="14597" max="14597" width="15.140625" style="197" customWidth="1"/>
    <col min="14598" max="14598" width="16.42578125" style="197" customWidth="1"/>
    <col min="14599" max="14600" width="15.140625" style="197" customWidth="1"/>
    <col min="14601" max="14601" width="13.5703125" style="197" customWidth="1"/>
    <col min="14602" max="14602" width="14.28515625" style="197" customWidth="1"/>
    <col min="14603" max="14603" width="11.28515625" style="197" customWidth="1"/>
    <col min="14604" max="14604" width="9.28515625" style="197" customWidth="1"/>
    <col min="14605" max="14605" width="9.7109375" style="197" customWidth="1"/>
    <col min="14606" max="14606" width="9.28515625" style="197" customWidth="1"/>
    <col min="14607" max="14607" width="6.85546875" style="197" customWidth="1"/>
    <col min="14608" max="14608" width="12.5703125" style="197" customWidth="1"/>
    <col min="14609" max="14609" width="11" style="197" customWidth="1"/>
    <col min="14610" max="14610" width="9.140625" style="197" customWidth="1"/>
    <col min="14611" max="14611" width="8" style="197" customWidth="1"/>
    <col min="14612" max="14612" width="8.5703125" style="197" customWidth="1"/>
    <col min="14613" max="14848" width="12.5703125" style="197"/>
    <col min="14849" max="14849" width="26" style="197" customWidth="1"/>
    <col min="14850" max="14850" width="9.85546875" style="197" customWidth="1"/>
    <col min="14851" max="14851" width="10.28515625" style="197" customWidth="1"/>
    <col min="14852" max="14852" width="5.42578125" style="197" customWidth="1"/>
    <col min="14853" max="14853" width="15.140625" style="197" customWidth="1"/>
    <col min="14854" max="14854" width="16.42578125" style="197" customWidth="1"/>
    <col min="14855" max="14856" width="15.140625" style="197" customWidth="1"/>
    <col min="14857" max="14857" width="13.5703125" style="197" customWidth="1"/>
    <col min="14858" max="14858" width="14.28515625" style="197" customWidth="1"/>
    <col min="14859" max="14859" width="11.28515625" style="197" customWidth="1"/>
    <col min="14860" max="14860" width="9.28515625" style="197" customWidth="1"/>
    <col min="14861" max="14861" width="9.7109375" style="197" customWidth="1"/>
    <col min="14862" max="14862" width="9.28515625" style="197" customWidth="1"/>
    <col min="14863" max="14863" width="6.85546875" style="197" customWidth="1"/>
    <col min="14864" max="14864" width="12.5703125" style="197" customWidth="1"/>
    <col min="14865" max="14865" width="11" style="197" customWidth="1"/>
    <col min="14866" max="14866" width="9.140625" style="197" customWidth="1"/>
    <col min="14867" max="14867" width="8" style="197" customWidth="1"/>
    <col min="14868" max="14868" width="8.5703125" style="197" customWidth="1"/>
    <col min="14869" max="15104" width="12.5703125" style="197"/>
    <col min="15105" max="15105" width="26" style="197" customWidth="1"/>
    <col min="15106" max="15106" width="9.85546875" style="197" customWidth="1"/>
    <col min="15107" max="15107" width="10.28515625" style="197" customWidth="1"/>
    <col min="15108" max="15108" width="5.42578125" style="197" customWidth="1"/>
    <col min="15109" max="15109" width="15.140625" style="197" customWidth="1"/>
    <col min="15110" max="15110" width="16.42578125" style="197" customWidth="1"/>
    <col min="15111" max="15112" width="15.140625" style="197" customWidth="1"/>
    <col min="15113" max="15113" width="13.5703125" style="197" customWidth="1"/>
    <col min="15114" max="15114" width="14.28515625" style="197" customWidth="1"/>
    <col min="15115" max="15115" width="11.28515625" style="197" customWidth="1"/>
    <col min="15116" max="15116" width="9.28515625" style="197" customWidth="1"/>
    <col min="15117" max="15117" width="9.7109375" style="197" customWidth="1"/>
    <col min="15118" max="15118" width="9.28515625" style="197" customWidth="1"/>
    <col min="15119" max="15119" width="6.85546875" style="197" customWidth="1"/>
    <col min="15120" max="15120" width="12.5703125" style="197" customWidth="1"/>
    <col min="15121" max="15121" width="11" style="197" customWidth="1"/>
    <col min="15122" max="15122" width="9.140625" style="197" customWidth="1"/>
    <col min="15123" max="15123" width="8" style="197" customWidth="1"/>
    <col min="15124" max="15124" width="8.5703125" style="197" customWidth="1"/>
    <col min="15125" max="15360" width="12.5703125" style="197"/>
    <col min="15361" max="15361" width="26" style="197" customWidth="1"/>
    <col min="15362" max="15362" width="9.85546875" style="197" customWidth="1"/>
    <col min="15363" max="15363" width="10.28515625" style="197" customWidth="1"/>
    <col min="15364" max="15364" width="5.42578125" style="197" customWidth="1"/>
    <col min="15365" max="15365" width="15.140625" style="197" customWidth="1"/>
    <col min="15366" max="15366" width="16.42578125" style="197" customWidth="1"/>
    <col min="15367" max="15368" width="15.140625" style="197" customWidth="1"/>
    <col min="15369" max="15369" width="13.5703125" style="197" customWidth="1"/>
    <col min="15370" max="15370" width="14.28515625" style="197" customWidth="1"/>
    <col min="15371" max="15371" width="11.28515625" style="197" customWidth="1"/>
    <col min="15372" max="15372" width="9.28515625" style="197" customWidth="1"/>
    <col min="15373" max="15373" width="9.7109375" style="197" customWidth="1"/>
    <col min="15374" max="15374" width="9.28515625" style="197" customWidth="1"/>
    <col min="15375" max="15375" width="6.85546875" style="197" customWidth="1"/>
    <col min="15376" max="15376" width="12.5703125" style="197" customWidth="1"/>
    <col min="15377" max="15377" width="11" style="197" customWidth="1"/>
    <col min="15378" max="15378" width="9.140625" style="197" customWidth="1"/>
    <col min="15379" max="15379" width="8" style="197" customWidth="1"/>
    <col min="15380" max="15380" width="8.5703125" style="197" customWidth="1"/>
    <col min="15381" max="15616" width="12.5703125" style="197"/>
    <col min="15617" max="15617" width="26" style="197" customWidth="1"/>
    <col min="15618" max="15618" width="9.85546875" style="197" customWidth="1"/>
    <col min="15619" max="15619" width="10.28515625" style="197" customWidth="1"/>
    <col min="15620" max="15620" width="5.42578125" style="197" customWidth="1"/>
    <col min="15621" max="15621" width="15.140625" style="197" customWidth="1"/>
    <col min="15622" max="15622" width="16.42578125" style="197" customWidth="1"/>
    <col min="15623" max="15624" width="15.140625" style="197" customWidth="1"/>
    <col min="15625" max="15625" width="13.5703125" style="197" customWidth="1"/>
    <col min="15626" max="15626" width="14.28515625" style="197" customWidth="1"/>
    <col min="15627" max="15627" width="11.28515625" style="197" customWidth="1"/>
    <col min="15628" max="15628" width="9.28515625" style="197" customWidth="1"/>
    <col min="15629" max="15629" width="9.7109375" style="197" customWidth="1"/>
    <col min="15630" max="15630" width="9.28515625" style="197" customWidth="1"/>
    <col min="15631" max="15631" width="6.85546875" style="197" customWidth="1"/>
    <col min="15632" max="15632" width="12.5703125" style="197" customWidth="1"/>
    <col min="15633" max="15633" width="11" style="197" customWidth="1"/>
    <col min="15634" max="15634" width="9.140625" style="197" customWidth="1"/>
    <col min="15635" max="15635" width="8" style="197" customWidth="1"/>
    <col min="15636" max="15636" width="8.5703125" style="197" customWidth="1"/>
    <col min="15637" max="15872" width="12.5703125" style="197"/>
    <col min="15873" max="15873" width="26" style="197" customWidth="1"/>
    <col min="15874" max="15874" width="9.85546875" style="197" customWidth="1"/>
    <col min="15875" max="15875" width="10.28515625" style="197" customWidth="1"/>
    <col min="15876" max="15876" width="5.42578125" style="197" customWidth="1"/>
    <col min="15877" max="15877" width="15.140625" style="197" customWidth="1"/>
    <col min="15878" max="15878" width="16.42578125" style="197" customWidth="1"/>
    <col min="15879" max="15880" width="15.140625" style="197" customWidth="1"/>
    <col min="15881" max="15881" width="13.5703125" style="197" customWidth="1"/>
    <col min="15882" max="15882" width="14.28515625" style="197" customWidth="1"/>
    <col min="15883" max="15883" width="11.28515625" style="197" customWidth="1"/>
    <col min="15884" max="15884" width="9.28515625" style="197" customWidth="1"/>
    <col min="15885" max="15885" width="9.7109375" style="197" customWidth="1"/>
    <col min="15886" max="15886" width="9.28515625" style="197" customWidth="1"/>
    <col min="15887" max="15887" width="6.85546875" style="197" customWidth="1"/>
    <col min="15888" max="15888" width="12.5703125" style="197" customWidth="1"/>
    <col min="15889" max="15889" width="11" style="197" customWidth="1"/>
    <col min="15890" max="15890" width="9.140625" style="197" customWidth="1"/>
    <col min="15891" max="15891" width="8" style="197" customWidth="1"/>
    <col min="15892" max="15892" width="8.5703125" style="197" customWidth="1"/>
    <col min="15893" max="16128" width="12.5703125" style="197"/>
    <col min="16129" max="16129" width="26" style="197" customWidth="1"/>
    <col min="16130" max="16130" width="9.85546875" style="197" customWidth="1"/>
    <col min="16131" max="16131" width="10.28515625" style="197" customWidth="1"/>
    <col min="16132" max="16132" width="5.42578125" style="197" customWidth="1"/>
    <col min="16133" max="16133" width="15.140625" style="197" customWidth="1"/>
    <col min="16134" max="16134" width="16.42578125" style="197" customWidth="1"/>
    <col min="16135" max="16136" width="15.140625" style="197" customWidth="1"/>
    <col min="16137" max="16137" width="13.5703125" style="197" customWidth="1"/>
    <col min="16138" max="16138" width="14.28515625" style="197" customWidth="1"/>
    <col min="16139" max="16139" width="11.28515625" style="197" customWidth="1"/>
    <col min="16140" max="16140" width="9.28515625" style="197" customWidth="1"/>
    <col min="16141" max="16141" width="9.7109375" style="197" customWidth="1"/>
    <col min="16142" max="16142" width="9.28515625" style="197" customWidth="1"/>
    <col min="16143" max="16143" width="6.85546875" style="197" customWidth="1"/>
    <col min="16144" max="16144" width="12.5703125" style="197" customWidth="1"/>
    <col min="16145" max="16145" width="11" style="197" customWidth="1"/>
    <col min="16146" max="16146" width="9.140625" style="197" customWidth="1"/>
    <col min="16147" max="16147" width="8" style="197" customWidth="1"/>
    <col min="16148" max="16148" width="8.5703125" style="197" customWidth="1"/>
    <col min="16149" max="16384" width="12.5703125" style="197"/>
  </cols>
  <sheetData>
    <row r="3" spans="1:18" s="185" customFormat="1" ht="16.5" customHeight="1">
      <c r="A3" s="180"/>
      <c r="B3" s="181"/>
      <c r="C3" s="181"/>
      <c r="D3" s="181"/>
      <c r="E3" s="181"/>
      <c r="F3" s="182"/>
      <c r="G3" s="183"/>
      <c r="H3" s="394"/>
      <c r="I3" s="394"/>
      <c r="J3" s="184"/>
      <c r="K3" s="183"/>
      <c r="L3" s="183"/>
      <c r="M3" s="183"/>
      <c r="N3" s="183"/>
      <c r="O3" s="183"/>
      <c r="P3" s="183"/>
      <c r="Q3" s="183"/>
      <c r="R3" s="183"/>
    </row>
    <row r="4" spans="1:18" s="120" customFormat="1">
      <c r="A4" s="382" t="s">
        <v>60</v>
      </c>
      <c r="B4" s="382"/>
      <c r="C4" s="382"/>
      <c r="D4" s="382"/>
      <c r="E4" s="382"/>
      <c r="F4" s="382"/>
      <c r="G4" s="382"/>
      <c r="H4" s="382"/>
      <c r="I4" s="382"/>
      <c r="J4" s="382"/>
      <c r="K4" s="382"/>
      <c r="L4" s="382"/>
      <c r="M4" s="382"/>
      <c r="N4" s="382"/>
      <c r="O4" s="382"/>
      <c r="P4" s="382"/>
      <c r="Q4" s="382"/>
      <c r="R4" s="382"/>
    </row>
    <row r="5" spans="1:18" s="120" customFormat="1">
      <c r="A5" s="393" t="s">
        <v>295</v>
      </c>
      <c r="B5" s="393"/>
      <c r="C5" s="393"/>
      <c r="D5" s="393"/>
      <c r="E5" s="393"/>
      <c r="F5" s="393"/>
      <c r="G5" s="393"/>
      <c r="H5" s="393"/>
      <c r="I5" s="393"/>
      <c r="J5" s="393"/>
      <c r="K5" s="393"/>
      <c r="L5" s="393"/>
      <c r="M5" s="393"/>
      <c r="N5" s="393"/>
      <c r="O5" s="393"/>
      <c r="P5" s="393"/>
      <c r="Q5" s="393"/>
      <c r="R5" s="393"/>
    </row>
    <row r="6" spans="1:18" s="120" customFormat="1">
      <c r="A6" s="231"/>
      <c r="B6" s="121"/>
      <c r="C6" s="121"/>
      <c r="D6" s="121"/>
      <c r="E6" s="121"/>
      <c r="F6" s="121"/>
      <c r="G6" s="121"/>
      <c r="H6" s="121"/>
      <c r="I6" s="232"/>
      <c r="J6" s="232"/>
      <c r="K6" s="232"/>
      <c r="L6" s="232"/>
      <c r="M6" s="232"/>
      <c r="N6" s="232"/>
      <c r="O6" s="232"/>
      <c r="P6" s="232"/>
      <c r="Q6" s="232"/>
      <c r="R6" s="121"/>
    </row>
    <row r="7" spans="1:18" s="120" customFormat="1" ht="36.75" customHeight="1">
      <c r="A7" s="186" t="s">
        <v>61</v>
      </c>
      <c r="B7" s="287"/>
      <c r="C7" s="187"/>
      <c r="D7" s="187"/>
      <c r="E7" s="187"/>
      <c r="F7" s="192"/>
      <c r="G7" s="193"/>
      <c r="H7" s="193"/>
      <c r="I7" s="194"/>
      <c r="J7" s="195"/>
      <c r="K7" s="187"/>
      <c r="L7" s="187"/>
      <c r="M7" s="187"/>
      <c r="Q7" s="196"/>
    </row>
    <row r="8" spans="1:18" s="48" customFormat="1" ht="24" customHeight="1">
      <c r="A8" s="385" t="s">
        <v>235</v>
      </c>
      <c r="B8" s="385" t="s">
        <v>236</v>
      </c>
      <c r="C8" s="385" t="s">
        <v>237</v>
      </c>
      <c r="D8" s="385" t="s">
        <v>238</v>
      </c>
      <c r="E8" s="233" t="s">
        <v>62</v>
      </c>
      <c r="F8" s="122"/>
      <c r="G8" s="123"/>
      <c r="H8" s="387" t="s">
        <v>239</v>
      </c>
      <c r="I8" s="387" t="s">
        <v>240</v>
      </c>
      <c r="J8" s="389" t="s">
        <v>241</v>
      </c>
      <c r="K8" s="234" t="s">
        <v>63</v>
      </c>
      <c r="L8" s="235"/>
      <c r="M8" s="235"/>
      <c r="N8" s="236"/>
      <c r="O8" s="385" t="s">
        <v>242</v>
      </c>
      <c r="P8" s="391" t="s">
        <v>243</v>
      </c>
      <c r="Q8" s="392"/>
      <c r="R8" s="385" t="s">
        <v>244</v>
      </c>
    </row>
    <row r="9" spans="1:18" s="48" customFormat="1" ht="75" customHeight="1">
      <c r="A9" s="395"/>
      <c r="B9" s="395"/>
      <c r="C9" s="395"/>
      <c r="D9" s="395"/>
      <c r="E9" s="237" t="s">
        <v>245</v>
      </c>
      <c r="F9" s="285" t="s">
        <v>246</v>
      </c>
      <c r="G9" s="238" t="s">
        <v>247</v>
      </c>
      <c r="H9" s="396"/>
      <c r="I9" s="396"/>
      <c r="J9" s="397"/>
      <c r="K9" s="239" t="s">
        <v>248</v>
      </c>
      <c r="L9" s="285" t="s">
        <v>249</v>
      </c>
      <c r="M9" s="240" t="s">
        <v>250</v>
      </c>
      <c r="N9" s="285" t="s">
        <v>251</v>
      </c>
      <c r="O9" s="395"/>
      <c r="P9" s="285" t="s">
        <v>252</v>
      </c>
      <c r="Q9" s="285" t="s">
        <v>253</v>
      </c>
      <c r="R9" s="395"/>
    </row>
    <row r="10" spans="1:18" s="48" customFormat="1" ht="12.75" customHeight="1">
      <c r="A10" s="135" t="s">
        <v>142</v>
      </c>
      <c r="B10" s="89"/>
      <c r="C10" s="89">
        <v>45672</v>
      </c>
      <c r="D10" s="91">
        <v>1827</v>
      </c>
      <c r="E10" s="92">
        <f>E11+E12+E13+E14</f>
        <v>800000000</v>
      </c>
      <c r="F10" s="92">
        <f>F14+F11+F12+F13</f>
        <v>1459850000</v>
      </c>
      <c r="G10" s="92">
        <f>G14+G11+G12+G13</f>
        <v>600000000</v>
      </c>
      <c r="H10" s="92"/>
      <c r="I10" s="92"/>
      <c r="J10" s="92"/>
      <c r="K10" s="93"/>
      <c r="L10" s="93"/>
      <c r="M10" s="93"/>
      <c r="N10" s="93"/>
      <c r="O10" s="94">
        <v>1E-4</v>
      </c>
      <c r="P10" s="95"/>
      <c r="Q10" s="95"/>
      <c r="R10" s="92"/>
    </row>
    <row r="11" spans="1:18" s="48" customFormat="1" ht="12.75" customHeight="1">
      <c r="A11" s="37" t="s">
        <v>64</v>
      </c>
      <c r="B11" s="38">
        <v>43845</v>
      </c>
      <c r="C11" s="38">
        <v>45672</v>
      </c>
      <c r="D11" s="39"/>
      <c r="E11" s="40">
        <v>200000000</v>
      </c>
      <c r="F11" s="41">
        <v>497250000</v>
      </c>
      <c r="G11" s="40">
        <v>200000000</v>
      </c>
      <c r="H11" s="40">
        <v>201164550</v>
      </c>
      <c r="I11" s="40">
        <v>0</v>
      </c>
      <c r="J11" s="40">
        <v>1164550</v>
      </c>
      <c r="K11" s="41">
        <v>100.23</v>
      </c>
      <c r="L11" s="41">
        <v>100.45</v>
      </c>
      <c r="M11" s="41">
        <v>101.11</v>
      </c>
      <c r="N11" s="41">
        <v>100.58</v>
      </c>
      <c r="O11" s="54">
        <v>1E-4</v>
      </c>
      <c r="P11" s="42">
        <v>-4.0000000000000002E-4</v>
      </c>
      <c r="Q11" s="42">
        <v>-1.1000000000000001E-3</v>
      </c>
      <c r="R11" s="40">
        <v>0</v>
      </c>
    </row>
    <row r="12" spans="1:18" s="48" customFormat="1" ht="12.75" customHeight="1">
      <c r="A12" s="37" t="s">
        <v>81</v>
      </c>
      <c r="B12" s="38">
        <v>43873</v>
      </c>
      <c r="C12" s="38">
        <v>45672</v>
      </c>
      <c r="D12" s="39"/>
      <c r="E12" s="40">
        <v>200000000</v>
      </c>
      <c r="F12" s="41">
        <v>341000000</v>
      </c>
      <c r="G12" s="40">
        <v>200000000</v>
      </c>
      <c r="H12" s="40">
        <v>201476755.05000001</v>
      </c>
      <c r="I12" s="40">
        <v>0</v>
      </c>
      <c r="J12" s="40">
        <v>1475225</v>
      </c>
      <c r="K12" s="41">
        <v>100.53</v>
      </c>
      <c r="L12" s="41">
        <v>100.59</v>
      </c>
      <c r="M12" s="41">
        <v>101.39</v>
      </c>
      <c r="N12" s="41">
        <v>100.74</v>
      </c>
      <c r="O12" s="54">
        <v>1E-4</v>
      </c>
      <c r="P12" s="42">
        <v>-1E-3</v>
      </c>
      <c r="Q12" s="42">
        <v>-1.4E-3</v>
      </c>
      <c r="R12" s="40">
        <v>0</v>
      </c>
    </row>
    <row r="13" spans="1:18" s="48" customFormat="1" ht="12.75" customHeight="1">
      <c r="A13" s="37" t="s">
        <v>144</v>
      </c>
      <c r="B13" s="38">
        <v>43929</v>
      </c>
      <c r="C13" s="38">
        <v>45672</v>
      </c>
      <c r="D13" s="39"/>
      <c r="E13" s="40">
        <v>200000000</v>
      </c>
      <c r="F13" s="41">
        <v>358300000</v>
      </c>
      <c r="G13" s="40">
        <v>200000000</v>
      </c>
      <c r="H13" s="40">
        <v>198837160.22999999</v>
      </c>
      <c r="I13" s="40">
        <v>1172430</v>
      </c>
      <c r="J13" s="40">
        <v>5000</v>
      </c>
      <c r="K13" s="41">
        <v>98.89</v>
      </c>
      <c r="L13" s="41">
        <v>99.07</v>
      </c>
      <c r="M13" s="41">
        <v>100.05</v>
      </c>
      <c r="N13" s="41">
        <v>99.42</v>
      </c>
      <c r="O13" s="54">
        <v>1E-4</v>
      </c>
      <c r="P13" s="42">
        <v>2.3999999999999998E-3</v>
      </c>
      <c r="Q13" s="42">
        <v>1.2999999999999999E-3</v>
      </c>
      <c r="R13" s="40">
        <v>0</v>
      </c>
    </row>
    <row r="14" spans="1:18" s="48" customFormat="1" ht="12.75" customHeight="1">
      <c r="A14" s="37" t="s">
        <v>259</v>
      </c>
      <c r="B14" s="38">
        <v>43950</v>
      </c>
      <c r="C14" s="38">
        <v>45672</v>
      </c>
      <c r="D14" s="39"/>
      <c r="E14" s="40">
        <v>200000000</v>
      </c>
      <c r="F14" s="41">
        <v>263300000</v>
      </c>
      <c r="G14" s="40">
        <v>0</v>
      </c>
      <c r="H14" s="125" t="s">
        <v>59</v>
      </c>
      <c r="I14" s="125" t="s">
        <v>59</v>
      </c>
      <c r="J14" s="125" t="s">
        <v>59</v>
      </c>
      <c r="K14" s="41">
        <v>97.45</v>
      </c>
      <c r="L14" s="125" t="s">
        <v>59</v>
      </c>
      <c r="M14" s="125" t="s">
        <v>59</v>
      </c>
      <c r="N14" s="125" t="s">
        <v>59</v>
      </c>
      <c r="O14" s="54">
        <v>1E-4</v>
      </c>
      <c r="P14" s="42">
        <v>5.5999999999999999E-3</v>
      </c>
      <c r="Q14" s="42" t="s">
        <v>59</v>
      </c>
      <c r="R14" s="40">
        <v>0</v>
      </c>
    </row>
    <row r="15" spans="1:18" s="48" customFormat="1" ht="12.75" customHeight="1">
      <c r="A15" s="135" t="s">
        <v>296</v>
      </c>
      <c r="B15" s="89"/>
      <c r="C15" s="89">
        <v>46077</v>
      </c>
      <c r="D15" s="91">
        <v>1826</v>
      </c>
      <c r="E15" s="92">
        <f>E16+E17</f>
        <v>500000000</v>
      </c>
      <c r="F15" s="92">
        <f>F16+F17</f>
        <v>878900000</v>
      </c>
      <c r="G15" s="92">
        <f>G16+G17</f>
        <v>500000000</v>
      </c>
      <c r="H15" s="92"/>
      <c r="I15" s="92"/>
      <c r="J15" s="92"/>
      <c r="K15" s="93"/>
      <c r="L15" s="93"/>
      <c r="M15" s="93"/>
      <c r="N15" s="93"/>
      <c r="O15" s="94">
        <f>O16</f>
        <v>0</v>
      </c>
      <c r="P15" s="95"/>
      <c r="Q15" s="95"/>
      <c r="R15" s="92"/>
    </row>
    <row r="16" spans="1:18" s="48" customFormat="1" ht="12.75" customHeight="1">
      <c r="A16" s="52" t="s">
        <v>64</v>
      </c>
      <c r="B16" s="38">
        <v>44251</v>
      </c>
      <c r="C16" s="161">
        <v>46077</v>
      </c>
      <c r="D16" s="39"/>
      <c r="E16" s="40">
        <v>200000000</v>
      </c>
      <c r="F16" s="41">
        <v>420400000</v>
      </c>
      <c r="G16" s="40">
        <v>200000000</v>
      </c>
      <c r="H16" s="40">
        <v>201696550</v>
      </c>
      <c r="I16" s="40">
        <v>0</v>
      </c>
      <c r="J16" s="40">
        <v>1696550</v>
      </c>
      <c r="K16" s="41">
        <v>100.41</v>
      </c>
      <c r="L16" s="41">
        <v>100.56</v>
      </c>
      <c r="M16" s="41">
        <v>101.51</v>
      </c>
      <c r="N16" s="41">
        <v>100.85</v>
      </c>
      <c r="O16" s="54">
        <v>0</v>
      </c>
      <c r="P16" s="42">
        <v>-8.0000000000000004E-4</v>
      </c>
      <c r="Q16" s="42">
        <v>-1.6999999999999999E-3</v>
      </c>
      <c r="R16" s="40">
        <v>0</v>
      </c>
    </row>
    <row r="17" spans="1:18" s="48" customFormat="1" ht="12.75" customHeight="1">
      <c r="A17" s="52" t="s">
        <v>81</v>
      </c>
      <c r="B17" s="38">
        <v>44279</v>
      </c>
      <c r="C17" s="161">
        <v>46077</v>
      </c>
      <c r="D17" s="39"/>
      <c r="E17" s="40">
        <v>300000000</v>
      </c>
      <c r="F17" s="41">
        <v>458500000</v>
      </c>
      <c r="G17" s="40">
        <v>300000000</v>
      </c>
      <c r="H17" s="40">
        <v>301399775</v>
      </c>
      <c r="I17" s="40">
        <v>0</v>
      </c>
      <c r="J17" s="40">
        <v>1399775</v>
      </c>
      <c r="K17" s="41">
        <v>100.28</v>
      </c>
      <c r="L17" s="41">
        <v>100.16</v>
      </c>
      <c r="M17" s="41">
        <v>100.94</v>
      </c>
      <c r="N17" s="41">
        <v>100.47</v>
      </c>
      <c r="O17" s="54">
        <v>0</v>
      </c>
      <c r="P17" s="42">
        <v>-5.9999999999999995E-4</v>
      </c>
      <c r="Q17" s="42">
        <v>-1E-3</v>
      </c>
      <c r="R17" s="40">
        <v>0</v>
      </c>
    </row>
    <row r="18" spans="1:18" s="48" customFormat="1" ht="12.75" customHeight="1">
      <c r="A18" s="136" t="s">
        <v>72</v>
      </c>
      <c r="B18" s="137"/>
      <c r="C18" s="137"/>
      <c r="D18" s="138"/>
      <c r="E18" s="131">
        <f>+E10+E15</f>
        <v>1300000000</v>
      </c>
      <c r="F18" s="131">
        <f>+F10+F15</f>
        <v>2338750000</v>
      </c>
      <c r="G18" s="131">
        <f>+G10+G15</f>
        <v>1100000000</v>
      </c>
      <c r="H18" s="131">
        <f>SUM(H10:H17)</f>
        <v>1104574790.28</v>
      </c>
      <c r="I18" s="131">
        <f>SUM(I10:I17)</f>
        <v>1172430</v>
      </c>
      <c r="J18" s="131">
        <f>SUM(J10:J17)</f>
        <v>5741100</v>
      </c>
      <c r="K18" s="132"/>
      <c r="L18" s="132"/>
      <c r="M18" s="132"/>
      <c r="N18" s="132"/>
      <c r="O18" s="133"/>
      <c r="P18" s="133"/>
      <c r="Q18" s="133"/>
      <c r="R18" s="134"/>
    </row>
    <row r="19" spans="1:18" s="48" customFormat="1" ht="12.75" customHeight="1">
      <c r="A19" s="56" t="s">
        <v>73</v>
      </c>
      <c r="B19" s="57"/>
      <c r="C19" s="57"/>
      <c r="D19" s="57"/>
      <c r="E19" s="131">
        <f t="shared" ref="E19:J19" si="0">E18</f>
        <v>1300000000</v>
      </c>
      <c r="F19" s="131">
        <f t="shared" si="0"/>
        <v>2338750000</v>
      </c>
      <c r="G19" s="131">
        <f t="shared" si="0"/>
        <v>1100000000</v>
      </c>
      <c r="H19" s="131">
        <f t="shared" si="0"/>
        <v>1104574790.28</v>
      </c>
      <c r="I19" s="131">
        <f t="shared" si="0"/>
        <v>1172430</v>
      </c>
      <c r="J19" s="131">
        <f t="shared" si="0"/>
        <v>5741100</v>
      </c>
      <c r="K19" s="132"/>
      <c r="L19" s="132"/>
      <c r="M19" s="132"/>
      <c r="N19" s="132"/>
      <c r="O19" s="133"/>
      <c r="P19" s="133"/>
      <c r="Q19" s="133"/>
      <c r="R19" s="134"/>
    </row>
    <row r="20" spans="1:18" s="48" customFormat="1" ht="12.75" customHeight="1">
      <c r="A20" s="242"/>
      <c r="B20" s="28"/>
      <c r="C20" s="28"/>
      <c r="D20" s="28"/>
      <c r="E20" s="50"/>
      <c r="F20" s="50"/>
      <c r="G20" s="50"/>
      <c r="H20" s="50"/>
      <c r="I20" s="50"/>
      <c r="J20" s="50"/>
      <c r="K20" s="63"/>
      <c r="L20" s="63"/>
      <c r="M20" s="63"/>
      <c r="N20" s="63"/>
      <c r="O20" s="147"/>
      <c r="P20" s="28"/>
      <c r="Q20" s="28"/>
      <c r="R20" s="49"/>
    </row>
    <row r="21" spans="1:18" s="48" customFormat="1" ht="12.75" customHeight="1">
      <c r="A21" s="30" t="s">
        <v>97</v>
      </c>
      <c r="B21" s="31"/>
      <c r="C21" s="32">
        <v>45743</v>
      </c>
      <c r="D21" s="243">
        <v>2738</v>
      </c>
      <c r="E21" s="34">
        <f>SUM(E22:E24)</f>
        <v>250000000</v>
      </c>
      <c r="F21" s="34">
        <f>SUM(F22:F24)</f>
        <v>612650000</v>
      </c>
      <c r="G21" s="34">
        <f>SUM(G22:G24)</f>
        <v>250000000</v>
      </c>
      <c r="H21" s="244"/>
      <c r="I21" s="34"/>
      <c r="J21" s="245"/>
      <c r="K21" s="35"/>
      <c r="L21" s="241"/>
      <c r="M21" s="35"/>
      <c r="N21" s="241"/>
      <c r="O21" s="65">
        <v>8.0000000000000002E-3</v>
      </c>
      <c r="P21" s="246"/>
      <c r="Q21" s="36"/>
      <c r="R21" s="34"/>
    </row>
    <row r="22" spans="1:18" s="48" customFormat="1" ht="12.75" customHeight="1">
      <c r="A22" s="37" t="s">
        <v>74</v>
      </c>
      <c r="B22" s="66">
        <v>43005</v>
      </c>
      <c r="C22" s="38">
        <v>45743</v>
      </c>
      <c r="D22" s="67"/>
      <c r="E22" s="40">
        <v>85000000</v>
      </c>
      <c r="F22" s="68">
        <v>286400000</v>
      </c>
      <c r="G22" s="40">
        <v>85000000</v>
      </c>
      <c r="H22" s="49">
        <v>85669700.010000005</v>
      </c>
      <c r="I22" s="40">
        <v>0</v>
      </c>
      <c r="J22" s="50">
        <v>669700.01</v>
      </c>
      <c r="K22" s="41">
        <v>99.48</v>
      </c>
      <c r="L22" s="50">
        <v>100.36</v>
      </c>
      <c r="M22" s="41">
        <v>101.68</v>
      </c>
      <c r="N22" s="50">
        <v>100.79</v>
      </c>
      <c r="O22" s="54">
        <v>8.0000000000000002E-3</v>
      </c>
      <c r="P22" s="51">
        <v>8.6999999999999994E-3</v>
      </c>
      <c r="Q22" s="42">
        <v>6.8999999999999999E-3</v>
      </c>
      <c r="R22" s="40">
        <v>0</v>
      </c>
    </row>
    <row r="23" spans="1:18" s="48" customFormat="1" ht="12.75" customHeight="1">
      <c r="A23" s="37" t="s">
        <v>75</v>
      </c>
      <c r="B23" s="66">
        <v>43033</v>
      </c>
      <c r="C23" s="38">
        <v>45743</v>
      </c>
      <c r="D23" s="67"/>
      <c r="E23" s="40">
        <v>85000000</v>
      </c>
      <c r="F23" s="68">
        <v>188250000</v>
      </c>
      <c r="G23" s="40">
        <v>85000000</v>
      </c>
      <c r="H23" s="49">
        <v>87413600.010000005</v>
      </c>
      <c r="I23" s="40">
        <v>0</v>
      </c>
      <c r="J23" s="50">
        <v>2362600.0099999998</v>
      </c>
      <c r="K23" s="41">
        <v>101.93</v>
      </c>
      <c r="L23" s="50">
        <v>102.33</v>
      </c>
      <c r="M23" s="41">
        <v>103.15</v>
      </c>
      <c r="N23" s="50">
        <v>102.78</v>
      </c>
      <c r="O23" s="54">
        <v>8.0000000000000002E-3</v>
      </c>
      <c r="P23" s="51">
        <v>5.3E-3</v>
      </c>
      <c r="Q23" s="42">
        <v>4.1999999999999997E-3</v>
      </c>
      <c r="R23" s="40">
        <v>0</v>
      </c>
    </row>
    <row r="24" spans="1:18" s="189" customFormat="1" ht="12.75" customHeight="1">
      <c r="A24" s="37" t="s">
        <v>76</v>
      </c>
      <c r="B24" s="66">
        <v>43075</v>
      </c>
      <c r="C24" s="38">
        <v>45743</v>
      </c>
      <c r="D24" s="67"/>
      <c r="E24" s="40">
        <v>80000000</v>
      </c>
      <c r="F24" s="68">
        <v>138000000</v>
      </c>
      <c r="G24" s="40">
        <v>80000000</v>
      </c>
      <c r="H24" s="49">
        <v>82678479.989999995</v>
      </c>
      <c r="I24" s="40">
        <v>0</v>
      </c>
      <c r="J24" s="50">
        <v>2558479.98</v>
      </c>
      <c r="K24" s="41">
        <v>102.7</v>
      </c>
      <c r="L24" s="50">
        <v>102.88</v>
      </c>
      <c r="M24" s="41">
        <v>104.13</v>
      </c>
      <c r="N24" s="50">
        <v>103.2</v>
      </c>
      <c r="O24" s="54">
        <v>8.0000000000000002E-3</v>
      </c>
      <c r="P24" s="51">
        <v>4.1999999999999997E-3</v>
      </c>
      <c r="Q24" s="42">
        <v>3.5999999999999999E-3</v>
      </c>
      <c r="R24" s="40">
        <v>0</v>
      </c>
    </row>
    <row r="25" spans="1:18" s="48" customFormat="1" ht="12.75" customHeight="1">
      <c r="A25" s="139" t="s">
        <v>98</v>
      </c>
      <c r="B25" s="137"/>
      <c r="C25" s="137"/>
      <c r="D25" s="138"/>
      <c r="E25" s="131">
        <f>+E21</f>
        <v>250000000</v>
      </c>
      <c r="F25" s="131">
        <f>+F21</f>
        <v>612650000</v>
      </c>
      <c r="G25" s="131">
        <f>+G21</f>
        <v>250000000</v>
      </c>
      <c r="H25" s="131">
        <f>SUM(H22:H24)</f>
        <v>255761780.00999999</v>
      </c>
      <c r="I25" s="131">
        <f>SUM(I22:I24)</f>
        <v>0</v>
      </c>
      <c r="J25" s="131">
        <f>SUM(J22:J24)</f>
        <v>5590780</v>
      </c>
      <c r="K25" s="132"/>
      <c r="L25" s="132"/>
      <c r="M25" s="132"/>
      <c r="N25" s="132"/>
      <c r="O25" s="133"/>
      <c r="P25" s="133"/>
      <c r="Q25" s="133"/>
      <c r="R25" s="134"/>
    </row>
    <row r="26" spans="1:18" s="48" customFormat="1" ht="12.75" customHeight="1">
      <c r="A26" s="140"/>
      <c r="B26" s="28"/>
      <c r="C26" s="28"/>
      <c r="D26" s="28"/>
      <c r="E26" s="41"/>
      <c r="F26" s="41"/>
      <c r="G26" s="41"/>
      <c r="H26" s="50"/>
      <c r="I26" s="41"/>
      <c r="J26" s="50"/>
      <c r="K26" s="141"/>
      <c r="L26" s="63"/>
      <c r="M26" s="141"/>
      <c r="N26" s="63"/>
      <c r="O26" s="124"/>
      <c r="P26" s="28"/>
      <c r="Q26" s="124"/>
      <c r="R26" s="40"/>
    </row>
    <row r="27" spans="1:18" s="48" customFormat="1" ht="12.75" customHeight="1">
      <c r="A27" s="142" t="s">
        <v>78</v>
      </c>
      <c r="B27" s="32"/>
      <c r="C27" s="32">
        <v>45769</v>
      </c>
      <c r="D27" s="64">
        <v>3653</v>
      </c>
      <c r="E27" s="34">
        <f>E29+E28+E30+E31+E32</f>
        <v>300000000</v>
      </c>
      <c r="F27" s="34">
        <f>F29+F28+F30+F31+F32</f>
        <v>583316452</v>
      </c>
      <c r="G27" s="34">
        <f>G29+G28+G30+G31+G32</f>
        <v>235000000</v>
      </c>
      <c r="H27" s="34"/>
      <c r="I27" s="34"/>
      <c r="J27" s="34"/>
      <c r="K27" s="35"/>
      <c r="L27" s="35"/>
      <c r="M27" s="35"/>
      <c r="N27" s="35"/>
      <c r="O27" s="65">
        <v>2.3E-2</v>
      </c>
      <c r="P27" s="36"/>
      <c r="Q27" s="36"/>
      <c r="R27" s="34"/>
    </row>
    <row r="28" spans="1:18" s="48" customFormat="1" ht="12.75" customHeight="1">
      <c r="A28" s="37" t="s">
        <v>74</v>
      </c>
      <c r="B28" s="38">
        <v>42116</v>
      </c>
      <c r="C28" s="38">
        <v>45769</v>
      </c>
      <c r="D28" s="39"/>
      <c r="E28" s="40">
        <v>50000000</v>
      </c>
      <c r="F28" s="143">
        <v>122100000</v>
      </c>
      <c r="G28" s="40">
        <v>50000000</v>
      </c>
      <c r="H28" s="40">
        <v>51211735</v>
      </c>
      <c r="I28" s="40">
        <v>0</v>
      </c>
      <c r="J28" s="41">
        <v>1211735</v>
      </c>
      <c r="K28" s="41">
        <v>100.73</v>
      </c>
      <c r="L28" s="41">
        <v>100.45</v>
      </c>
      <c r="M28" s="41">
        <v>107.65</v>
      </c>
      <c r="N28" s="41">
        <v>102.42</v>
      </c>
      <c r="O28" s="54">
        <v>2.3E-2</v>
      </c>
      <c r="P28" s="42">
        <v>2.23E-2</v>
      </c>
      <c r="Q28" s="42">
        <v>2.0400000000000001E-2</v>
      </c>
      <c r="R28" s="40">
        <v>0.01</v>
      </c>
    </row>
    <row r="29" spans="1:18" s="48" customFormat="1" ht="12.75" customHeight="1">
      <c r="A29" s="37" t="s">
        <v>260</v>
      </c>
      <c r="B29" s="38">
        <v>42277</v>
      </c>
      <c r="C29" s="38">
        <v>45769</v>
      </c>
      <c r="D29" s="39"/>
      <c r="E29" s="40">
        <v>50000000</v>
      </c>
      <c r="F29" s="143">
        <v>122858226</v>
      </c>
      <c r="G29" s="40">
        <v>0</v>
      </c>
      <c r="H29" s="125" t="s">
        <v>59</v>
      </c>
      <c r="I29" s="125" t="s">
        <v>59</v>
      </c>
      <c r="J29" s="125" t="s">
        <v>59</v>
      </c>
      <c r="K29" s="41">
        <v>96.47</v>
      </c>
      <c r="L29" s="125" t="s">
        <v>59</v>
      </c>
      <c r="M29" s="125" t="s">
        <v>59</v>
      </c>
      <c r="N29" s="125" t="s">
        <v>59</v>
      </c>
      <c r="O29" s="54">
        <v>2.3E-2</v>
      </c>
      <c r="P29" s="42">
        <v>2.7400000000000001E-2</v>
      </c>
      <c r="Q29" s="125" t="s">
        <v>59</v>
      </c>
      <c r="R29" s="40">
        <v>0.01</v>
      </c>
    </row>
    <row r="30" spans="1:18" s="48" customFormat="1" ht="12.75" customHeight="1">
      <c r="A30" s="37" t="s">
        <v>76</v>
      </c>
      <c r="B30" s="38">
        <v>42298</v>
      </c>
      <c r="C30" s="38">
        <v>45769</v>
      </c>
      <c r="D30" s="39"/>
      <c r="E30" s="40">
        <v>65000000</v>
      </c>
      <c r="F30" s="143">
        <v>123108226</v>
      </c>
      <c r="G30" s="40">
        <v>50000000</v>
      </c>
      <c r="H30" s="41">
        <v>49850613.170000002</v>
      </c>
      <c r="I30" s="41">
        <v>719386.84</v>
      </c>
      <c r="J30" s="41">
        <v>0</v>
      </c>
      <c r="K30" s="41">
        <v>97.07</v>
      </c>
      <c r="L30" s="41">
        <v>97.82</v>
      </c>
      <c r="M30" s="41">
        <v>99.28</v>
      </c>
      <c r="N30" s="41">
        <v>98.56</v>
      </c>
      <c r="O30" s="54">
        <v>2.3E-2</v>
      </c>
      <c r="P30" s="42">
        <v>2.6700000000000002E-2</v>
      </c>
      <c r="Q30" s="42">
        <v>2.4799999999999999E-2</v>
      </c>
      <c r="R30" s="40">
        <v>0.01</v>
      </c>
    </row>
    <row r="31" spans="1:18" s="48" customFormat="1" ht="12.75" customHeight="1">
      <c r="A31" s="37" t="s">
        <v>67</v>
      </c>
      <c r="B31" s="38">
        <v>42326</v>
      </c>
      <c r="C31" s="38">
        <v>45769</v>
      </c>
      <c r="D31" s="39"/>
      <c r="E31" s="40">
        <v>70000000</v>
      </c>
      <c r="F31" s="143">
        <v>109600000</v>
      </c>
      <c r="G31" s="40">
        <v>70000000</v>
      </c>
      <c r="H31" s="41">
        <v>68692500</v>
      </c>
      <c r="I31" s="41">
        <v>1426500</v>
      </c>
      <c r="J31" s="41">
        <v>0</v>
      </c>
      <c r="K31" s="41">
        <v>97.54</v>
      </c>
      <c r="L31" s="41">
        <v>97.51</v>
      </c>
      <c r="M31" s="41">
        <v>98.49</v>
      </c>
      <c r="N31" s="41">
        <v>97.96</v>
      </c>
      <c r="O31" s="54">
        <v>2.3E-2</v>
      </c>
      <c r="P31" s="42">
        <v>2.6100000000000002E-2</v>
      </c>
      <c r="Q31" s="42">
        <v>2.5600000000000001E-2</v>
      </c>
      <c r="R31" s="40">
        <v>0.01</v>
      </c>
    </row>
    <row r="32" spans="1:18" s="48" customFormat="1" ht="12.75" customHeight="1">
      <c r="A32" s="111" t="s">
        <v>68</v>
      </c>
      <c r="B32" s="43">
        <v>42347</v>
      </c>
      <c r="C32" s="38">
        <v>45769</v>
      </c>
      <c r="D32" s="44"/>
      <c r="E32" s="46">
        <v>65000000</v>
      </c>
      <c r="F32" s="144">
        <v>105650000</v>
      </c>
      <c r="G32" s="46">
        <v>65000000</v>
      </c>
      <c r="H32" s="45">
        <v>65063370</v>
      </c>
      <c r="I32" s="45">
        <v>162050</v>
      </c>
      <c r="J32" s="45">
        <v>30420</v>
      </c>
      <c r="K32" s="45">
        <v>99</v>
      </c>
      <c r="L32" s="45">
        <v>98.76</v>
      </c>
      <c r="M32" s="45">
        <v>100.19</v>
      </c>
      <c r="N32" s="45">
        <v>99.8</v>
      </c>
      <c r="O32" s="54">
        <v>2.3E-2</v>
      </c>
      <c r="P32" s="47">
        <v>2.4299999999999999E-2</v>
      </c>
      <c r="Q32" s="47">
        <v>2.3400000000000001E-2</v>
      </c>
      <c r="R32" s="46">
        <v>0.01</v>
      </c>
    </row>
    <row r="33" spans="1:18" s="190" customFormat="1" ht="12.75" customHeight="1">
      <c r="A33" s="136" t="s">
        <v>79</v>
      </c>
      <c r="B33" s="137"/>
      <c r="C33" s="137"/>
      <c r="D33" s="138"/>
      <c r="E33" s="131">
        <f>+E27</f>
        <v>300000000</v>
      </c>
      <c r="F33" s="131">
        <f>+F27</f>
        <v>583316452</v>
      </c>
      <c r="G33" s="131">
        <f>+G27</f>
        <v>235000000</v>
      </c>
      <c r="H33" s="131">
        <f>SUM(H27:H32)</f>
        <v>234818218.17000002</v>
      </c>
      <c r="I33" s="131">
        <f>SUM(I27:I32)</f>
        <v>2307936.84</v>
      </c>
      <c r="J33" s="131">
        <f>SUM(J27:J32)</f>
        <v>1242155</v>
      </c>
      <c r="K33" s="145"/>
      <c r="L33" s="146"/>
      <c r="M33" s="146"/>
      <c r="N33" s="132"/>
      <c r="O33" s="137"/>
      <c r="P33" s="133"/>
      <c r="Q33" s="137"/>
      <c r="R33" s="134"/>
    </row>
    <row r="34" spans="1:18" s="190" customFormat="1" ht="12.75" customHeight="1">
      <c r="A34" s="58" t="s">
        <v>128</v>
      </c>
      <c r="B34" s="28"/>
      <c r="C34" s="28"/>
      <c r="D34" s="28"/>
      <c r="E34" s="50"/>
      <c r="F34" s="50"/>
      <c r="G34" s="50"/>
      <c r="H34" s="50"/>
      <c r="I34" s="50"/>
      <c r="J34" s="50"/>
      <c r="K34" s="63"/>
      <c r="L34" s="63"/>
      <c r="M34" s="63"/>
      <c r="N34" s="63"/>
      <c r="O34" s="147"/>
      <c r="P34" s="28"/>
      <c r="Q34" s="28"/>
      <c r="R34" s="49"/>
    </row>
    <row r="35" spans="1:18" s="48" customFormat="1" ht="12.75" customHeight="1">
      <c r="A35" s="223" t="s">
        <v>228</v>
      </c>
      <c r="B35" s="224"/>
      <c r="C35" s="224"/>
      <c r="D35" s="224"/>
      <c r="E35" s="225"/>
      <c r="F35" s="226"/>
      <c r="G35" s="189"/>
      <c r="H35" s="189"/>
      <c r="I35" s="189"/>
      <c r="J35" s="227"/>
      <c r="K35" s="189"/>
      <c r="L35" s="189"/>
      <c r="M35" s="189"/>
      <c r="N35" s="189"/>
      <c r="O35" s="189"/>
      <c r="P35" s="62"/>
    </row>
    <row r="36" spans="1:18" s="48" customFormat="1" ht="24" customHeight="1">
      <c r="A36" s="223" t="s">
        <v>143</v>
      </c>
      <c r="B36" s="224"/>
      <c r="C36" s="224"/>
      <c r="D36" s="224"/>
      <c r="E36" s="225"/>
      <c r="F36" s="226"/>
      <c r="G36" s="189"/>
      <c r="H36" s="189"/>
      <c r="I36" s="189"/>
      <c r="J36" s="227"/>
      <c r="K36" s="189"/>
      <c r="L36" s="189"/>
      <c r="M36" s="189"/>
      <c r="N36" s="189"/>
      <c r="O36" s="189"/>
      <c r="P36" s="62"/>
    </row>
    <row r="37" spans="1:18" s="48" customFormat="1" ht="12.75" customHeight="1">
      <c r="A37" s="223"/>
      <c r="B37" s="224"/>
      <c r="C37" s="224"/>
      <c r="D37" s="224"/>
      <c r="E37" s="225"/>
      <c r="F37" s="226"/>
      <c r="G37" s="189"/>
      <c r="H37" s="189"/>
      <c r="I37" s="189"/>
      <c r="J37" s="227"/>
      <c r="K37" s="189"/>
      <c r="L37" s="189"/>
      <c r="M37" s="189"/>
      <c r="N37" s="189"/>
      <c r="O37" s="189"/>
      <c r="P37" s="62"/>
    </row>
    <row r="38" spans="1:18" s="120" customFormat="1" ht="12" customHeight="1">
      <c r="A38" s="61"/>
      <c r="B38" s="29"/>
      <c r="C38" s="29"/>
      <c r="D38" s="29"/>
      <c r="E38" s="128"/>
      <c r="F38" s="59"/>
      <c r="G38" s="48"/>
      <c r="H38" s="48"/>
      <c r="I38" s="48"/>
      <c r="J38" s="60"/>
      <c r="K38" s="48"/>
      <c r="L38" s="48"/>
      <c r="M38" s="48"/>
      <c r="N38" s="48"/>
      <c r="O38" s="48"/>
      <c r="P38" s="62"/>
      <c r="Q38" s="48"/>
      <c r="R38" s="48"/>
    </row>
    <row r="39" spans="1:18" s="120" customFormat="1" ht="12.75" customHeight="1">
      <c r="A39" s="382" t="s">
        <v>60</v>
      </c>
      <c r="B39" s="382"/>
      <c r="C39" s="382"/>
      <c r="D39" s="382"/>
      <c r="E39" s="382"/>
      <c r="F39" s="382"/>
      <c r="G39" s="382"/>
      <c r="H39" s="382"/>
      <c r="I39" s="382"/>
      <c r="J39" s="382"/>
      <c r="K39" s="382"/>
      <c r="L39" s="382"/>
      <c r="M39" s="382"/>
      <c r="N39" s="382"/>
      <c r="O39" s="382"/>
      <c r="P39" s="382"/>
      <c r="Q39" s="382"/>
      <c r="R39" s="382"/>
    </row>
    <row r="40" spans="1:18" s="48" customFormat="1" ht="12" customHeight="1">
      <c r="A40" s="393" t="s">
        <v>295</v>
      </c>
      <c r="B40" s="393"/>
      <c r="C40" s="393"/>
      <c r="D40" s="393"/>
      <c r="E40" s="393"/>
      <c r="F40" s="393"/>
      <c r="G40" s="393"/>
      <c r="H40" s="393"/>
      <c r="I40" s="393"/>
      <c r="J40" s="393"/>
      <c r="K40" s="393"/>
      <c r="L40" s="393"/>
      <c r="M40" s="393"/>
      <c r="N40" s="393"/>
      <c r="O40" s="393"/>
      <c r="P40" s="393"/>
      <c r="Q40" s="393"/>
      <c r="R40" s="393"/>
    </row>
    <row r="41" spans="1:18" s="48" customFormat="1" ht="14.25" customHeight="1">
      <c r="A41" s="186" t="s">
        <v>61</v>
      </c>
      <c r="B41" s="287"/>
      <c r="C41" s="187"/>
      <c r="D41" s="187"/>
      <c r="E41" s="187"/>
      <c r="F41" s="192"/>
      <c r="G41" s="193"/>
      <c r="H41" s="193"/>
      <c r="I41" s="194"/>
      <c r="J41" s="195"/>
      <c r="K41" s="187"/>
      <c r="L41" s="187"/>
      <c r="M41" s="187"/>
      <c r="N41" s="120"/>
      <c r="O41" s="120"/>
      <c r="P41" s="120"/>
      <c r="Q41" s="196"/>
      <c r="R41" s="120"/>
    </row>
    <row r="42" spans="1:18" s="48" customFormat="1" ht="23.25" customHeight="1">
      <c r="A42" s="385" t="s">
        <v>235</v>
      </c>
      <c r="B42" s="385" t="s">
        <v>236</v>
      </c>
      <c r="C42" s="385" t="s">
        <v>237</v>
      </c>
      <c r="D42" s="385" t="s">
        <v>238</v>
      </c>
      <c r="E42" s="233" t="s">
        <v>62</v>
      </c>
      <c r="F42" s="122"/>
      <c r="G42" s="123"/>
      <c r="H42" s="387" t="s">
        <v>239</v>
      </c>
      <c r="I42" s="387" t="s">
        <v>240</v>
      </c>
      <c r="J42" s="389" t="s">
        <v>241</v>
      </c>
      <c r="K42" s="234" t="s">
        <v>63</v>
      </c>
      <c r="L42" s="235"/>
      <c r="M42" s="235"/>
      <c r="N42" s="236"/>
      <c r="O42" s="385" t="s">
        <v>242</v>
      </c>
      <c r="P42" s="391" t="s">
        <v>243</v>
      </c>
      <c r="Q42" s="392"/>
      <c r="R42" s="385" t="s">
        <v>244</v>
      </c>
    </row>
    <row r="43" spans="1:18" s="48" customFormat="1" ht="71.25" customHeight="1">
      <c r="A43" s="386"/>
      <c r="B43" s="386"/>
      <c r="C43" s="386"/>
      <c r="D43" s="386"/>
      <c r="E43" s="247" t="s">
        <v>245</v>
      </c>
      <c r="F43" s="248" t="s">
        <v>246</v>
      </c>
      <c r="G43" s="249" t="s">
        <v>247</v>
      </c>
      <c r="H43" s="388"/>
      <c r="I43" s="388"/>
      <c r="J43" s="390"/>
      <c r="K43" s="286" t="s">
        <v>254</v>
      </c>
      <c r="L43" s="248" t="s">
        <v>249</v>
      </c>
      <c r="M43" s="250" t="s">
        <v>250</v>
      </c>
      <c r="N43" s="248" t="s">
        <v>251</v>
      </c>
      <c r="O43" s="386"/>
      <c r="P43" s="248" t="s">
        <v>252</v>
      </c>
      <c r="Q43" s="248" t="s">
        <v>253</v>
      </c>
      <c r="R43" s="386"/>
    </row>
    <row r="44" spans="1:18" s="48" customFormat="1" ht="12.75" customHeight="1">
      <c r="A44" s="151" t="s">
        <v>80</v>
      </c>
      <c r="B44" s="71"/>
      <c r="C44" s="72">
        <v>44396</v>
      </c>
      <c r="D44" s="73">
        <v>3834</v>
      </c>
      <c r="E44" s="74">
        <f>+E45+E46+E47+E48+E49+E50+E51</f>
        <v>320000000</v>
      </c>
      <c r="F44" s="74">
        <f>+F45+F46+F47+F48+F49+F50+F51</f>
        <v>777335000</v>
      </c>
      <c r="G44" s="74">
        <f>+G45+G46+G47+G48+G49+G50+G51</f>
        <v>322900000</v>
      </c>
      <c r="H44" s="75"/>
      <c r="I44" s="76"/>
      <c r="J44" s="77"/>
      <c r="K44" s="75"/>
      <c r="L44" s="75"/>
      <c r="M44" s="75"/>
      <c r="N44" s="75"/>
      <c r="O44" s="78">
        <v>0.05</v>
      </c>
      <c r="P44" s="75"/>
      <c r="Q44" s="75"/>
      <c r="R44" s="79"/>
    </row>
    <row r="45" spans="1:18" s="48" customFormat="1" ht="12.75" customHeight="1">
      <c r="A45" s="37" t="s">
        <v>64</v>
      </c>
      <c r="B45" s="38">
        <v>40562</v>
      </c>
      <c r="C45" s="38">
        <v>44396</v>
      </c>
      <c r="D45" s="39"/>
      <c r="E45" s="40">
        <v>45000000</v>
      </c>
      <c r="F45" s="68">
        <v>154220000</v>
      </c>
      <c r="G45" s="40">
        <v>45000000</v>
      </c>
      <c r="H45" s="148">
        <v>43510425.009999998</v>
      </c>
      <c r="I45" s="49">
        <v>1489574.99</v>
      </c>
      <c r="J45" s="40">
        <v>0</v>
      </c>
      <c r="K45" s="50">
        <v>95.47</v>
      </c>
      <c r="L45" s="41">
        <v>96.52</v>
      </c>
      <c r="M45" s="50">
        <v>97.02</v>
      </c>
      <c r="N45" s="41">
        <v>96.69</v>
      </c>
      <c r="O45" s="149">
        <v>0.05</v>
      </c>
      <c r="P45" s="42">
        <v>5.6500000000000002E-2</v>
      </c>
      <c r="Q45" s="51">
        <v>5.4899999999999997E-2</v>
      </c>
      <c r="R45" s="40">
        <v>0.18</v>
      </c>
    </row>
    <row r="46" spans="1:18" s="48" customFormat="1" ht="12.75" customHeight="1">
      <c r="A46" s="37" t="s">
        <v>81</v>
      </c>
      <c r="B46" s="38">
        <v>40611</v>
      </c>
      <c r="C46" s="38">
        <v>44396</v>
      </c>
      <c r="D46" s="39"/>
      <c r="E46" s="40">
        <v>35000000</v>
      </c>
      <c r="F46" s="68">
        <v>123750000</v>
      </c>
      <c r="G46" s="40">
        <v>35000000</v>
      </c>
      <c r="H46" s="148">
        <v>34309869.979999997</v>
      </c>
      <c r="I46" s="49">
        <v>924630.02</v>
      </c>
      <c r="J46" s="40">
        <v>0</v>
      </c>
      <c r="K46" s="50">
        <v>96.13</v>
      </c>
      <c r="L46" s="41">
        <v>97.08</v>
      </c>
      <c r="M46" s="41">
        <v>97.61</v>
      </c>
      <c r="N46" s="41">
        <v>97.36</v>
      </c>
      <c r="O46" s="149">
        <v>0.05</v>
      </c>
      <c r="P46" s="42">
        <v>5.57E-2</v>
      </c>
      <c r="Q46" s="51">
        <v>5.3999999999999999E-2</v>
      </c>
      <c r="R46" s="40">
        <v>0.18</v>
      </c>
    </row>
    <row r="47" spans="1:18" s="48" customFormat="1" ht="12.75" customHeight="1">
      <c r="A47" s="52" t="s">
        <v>66</v>
      </c>
      <c r="B47" s="129">
        <v>40662</v>
      </c>
      <c r="C47" s="129">
        <v>44396</v>
      </c>
      <c r="D47" s="152"/>
      <c r="E47" s="40">
        <v>25000000</v>
      </c>
      <c r="F47" s="68">
        <v>70950000</v>
      </c>
      <c r="G47" s="40">
        <v>22900000</v>
      </c>
      <c r="H47" s="148">
        <v>22632355</v>
      </c>
      <c r="I47" s="49">
        <v>581375</v>
      </c>
      <c r="J47" s="40">
        <v>0</v>
      </c>
      <c r="K47" s="50">
        <v>96.77</v>
      </c>
      <c r="L47" s="153">
        <v>97.19</v>
      </c>
      <c r="M47" s="153">
        <v>97.8</v>
      </c>
      <c r="N47" s="41">
        <v>97.46</v>
      </c>
      <c r="O47" s="149">
        <v>0.05</v>
      </c>
      <c r="P47" s="42">
        <v>5.4899999999999997E-2</v>
      </c>
      <c r="Q47" s="51">
        <v>5.3900000000000003E-2</v>
      </c>
      <c r="R47" s="40">
        <v>0.19</v>
      </c>
    </row>
    <row r="48" spans="1:18" s="48" customFormat="1" ht="12.75" customHeight="1">
      <c r="A48" s="37" t="s">
        <v>67</v>
      </c>
      <c r="B48" s="38">
        <v>40716</v>
      </c>
      <c r="C48" s="38">
        <v>44396</v>
      </c>
      <c r="D48" s="39"/>
      <c r="E48" s="40">
        <v>50000000</v>
      </c>
      <c r="F48" s="143">
        <v>83950000</v>
      </c>
      <c r="G48" s="40">
        <v>50000000</v>
      </c>
      <c r="H48" s="40">
        <v>49698275</v>
      </c>
      <c r="I48" s="40">
        <v>1356725</v>
      </c>
      <c r="J48" s="40">
        <v>0</v>
      </c>
      <c r="K48" s="41">
        <v>96.75</v>
      </c>
      <c r="L48" s="41">
        <v>96.96</v>
      </c>
      <c r="M48" s="41">
        <v>97.82</v>
      </c>
      <c r="N48" s="41">
        <v>97.29</v>
      </c>
      <c r="O48" s="54">
        <v>0.05</v>
      </c>
      <c r="P48" s="42">
        <v>5.4899999999999997E-2</v>
      </c>
      <c r="Q48" s="42">
        <v>5.4199999999999998E-2</v>
      </c>
      <c r="R48" s="40">
        <v>0.22</v>
      </c>
    </row>
    <row r="49" spans="1:18" s="48" customFormat="1" ht="12.75" customHeight="1">
      <c r="A49" s="37" t="s">
        <v>68</v>
      </c>
      <c r="B49" s="38">
        <v>40765</v>
      </c>
      <c r="C49" s="38">
        <v>44396</v>
      </c>
      <c r="D49" s="39"/>
      <c r="E49" s="40">
        <v>50000000</v>
      </c>
      <c r="F49" s="143">
        <v>134800000</v>
      </c>
      <c r="G49" s="40">
        <v>50000000</v>
      </c>
      <c r="H49" s="40">
        <v>49195799.990000002</v>
      </c>
      <c r="I49" s="40">
        <v>954200</v>
      </c>
      <c r="J49" s="40">
        <v>0</v>
      </c>
      <c r="K49" s="41">
        <v>97.51</v>
      </c>
      <c r="L49" s="41">
        <v>97.92</v>
      </c>
      <c r="M49" s="41">
        <v>98.23</v>
      </c>
      <c r="N49" s="41">
        <v>98.09</v>
      </c>
      <c r="O49" s="54">
        <v>0.05</v>
      </c>
      <c r="P49" s="42">
        <v>5.3900000000000003E-2</v>
      </c>
      <c r="Q49" s="42">
        <v>5.3100000000000001E-2</v>
      </c>
      <c r="R49" s="40">
        <v>0.18</v>
      </c>
    </row>
    <row r="50" spans="1:18" s="48" customFormat="1" ht="12.75" customHeight="1">
      <c r="A50" s="37" t="s">
        <v>70</v>
      </c>
      <c r="B50" s="38">
        <v>40821</v>
      </c>
      <c r="C50" s="38">
        <v>44396</v>
      </c>
      <c r="D50" s="39"/>
      <c r="E50" s="40">
        <v>55000000</v>
      </c>
      <c r="F50" s="143">
        <v>105650000</v>
      </c>
      <c r="G50" s="40">
        <v>55000000</v>
      </c>
      <c r="H50" s="40">
        <v>54680400</v>
      </c>
      <c r="I50" s="40">
        <v>908100</v>
      </c>
      <c r="J50" s="40">
        <v>0</v>
      </c>
      <c r="K50" s="41">
        <v>97.66</v>
      </c>
      <c r="L50" s="41">
        <v>97.85</v>
      </c>
      <c r="M50" s="41">
        <v>99.71</v>
      </c>
      <c r="N50" s="41">
        <v>98.35</v>
      </c>
      <c r="O50" s="54">
        <v>0.05</v>
      </c>
      <c r="P50" s="42">
        <v>5.3800000000000001E-2</v>
      </c>
      <c r="Q50" s="42">
        <v>5.28E-2</v>
      </c>
      <c r="R50" s="40">
        <v>0.2</v>
      </c>
    </row>
    <row r="51" spans="1:18" s="48" customFormat="1" ht="12.75" customHeight="1">
      <c r="A51" s="37" t="s">
        <v>71</v>
      </c>
      <c r="B51" s="38">
        <v>40891</v>
      </c>
      <c r="C51" s="38">
        <v>44396</v>
      </c>
      <c r="D51" s="39"/>
      <c r="E51" s="40">
        <v>60000000</v>
      </c>
      <c r="F51" s="143">
        <v>104015000</v>
      </c>
      <c r="G51" s="40">
        <v>65000000</v>
      </c>
      <c r="H51" s="40">
        <v>65194151.009999998</v>
      </c>
      <c r="I51" s="40">
        <v>1118849</v>
      </c>
      <c r="J51" s="40">
        <v>0</v>
      </c>
      <c r="K51" s="41">
        <v>97.61</v>
      </c>
      <c r="L51" s="41">
        <v>97.61</v>
      </c>
      <c r="M51" s="41">
        <v>99.39</v>
      </c>
      <c r="N51" s="41">
        <v>98.28</v>
      </c>
      <c r="O51" s="54">
        <v>0.05</v>
      </c>
      <c r="P51" s="42">
        <v>5.3900000000000003E-2</v>
      </c>
      <c r="Q51" s="42">
        <v>5.2999999999999999E-2</v>
      </c>
      <c r="R51" s="40">
        <v>0.22</v>
      </c>
    </row>
    <row r="52" spans="1:18" s="48" customFormat="1" ht="12.75" customHeight="1">
      <c r="A52" s="30" t="s">
        <v>82</v>
      </c>
      <c r="B52" s="80"/>
      <c r="C52" s="81">
        <v>44753</v>
      </c>
      <c r="D52" s="33">
        <v>3834</v>
      </c>
      <c r="E52" s="82">
        <f>E53+E54+E55+E56+E57+E58</f>
        <v>305000000</v>
      </c>
      <c r="F52" s="82">
        <f>F53+F54+F55+F56+F57+F58</f>
        <v>993475000</v>
      </c>
      <c r="G52" s="82">
        <f>G53+G54+G55+G56+G57+G58</f>
        <v>305000000</v>
      </c>
      <c r="H52" s="83"/>
      <c r="I52" s="70"/>
      <c r="J52" s="84"/>
      <c r="K52" s="69"/>
      <c r="L52" s="69"/>
      <c r="M52" s="69"/>
      <c r="N52" s="69"/>
      <c r="O52" s="85">
        <v>0.05</v>
      </c>
      <c r="P52" s="69"/>
      <c r="Q52" s="69"/>
      <c r="R52" s="69"/>
    </row>
    <row r="53" spans="1:18" s="48" customFormat="1" ht="12.75" customHeight="1">
      <c r="A53" s="37" t="s">
        <v>64</v>
      </c>
      <c r="B53" s="38">
        <v>40919</v>
      </c>
      <c r="C53" s="38">
        <v>44753</v>
      </c>
      <c r="D53" s="39"/>
      <c r="E53" s="40">
        <v>50000000</v>
      </c>
      <c r="F53" s="40">
        <v>136340000</v>
      </c>
      <c r="G53" s="40">
        <v>50000000</v>
      </c>
      <c r="H53" s="154">
        <v>48865160.009999998</v>
      </c>
      <c r="I53" s="154">
        <v>1134839.99</v>
      </c>
      <c r="J53" s="155">
        <v>0</v>
      </c>
      <c r="K53" s="113">
        <v>97.05</v>
      </c>
      <c r="L53" s="113">
        <v>97.45</v>
      </c>
      <c r="M53" s="113">
        <v>98.84</v>
      </c>
      <c r="N53" s="113">
        <v>97.73</v>
      </c>
      <c r="O53" s="54">
        <v>0.05</v>
      </c>
      <c r="P53" s="114">
        <v>5.4399999999999997E-2</v>
      </c>
      <c r="Q53" s="114">
        <v>5.3499999999999999E-2</v>
      </c>
      <c r="R53" s="113">
        <v>0.22</v>
      </c>
    </row>
    <row r="54" spans="1:18" s="48" customFormat="1" ht="12.75" customHeight="1">
      <c r="A54" s="37" t="s">
        <v>65</v>
      </c>
      <c r="B54" s="38">
        <v>40982</v>
      </c>
      <c r="C54" s="38">
        <v>44753</v>
      </c>
      <c r="D54" s="39"/>
      <c r="E54" s="40">
        <v>55000000</v>
      </c>
      <c r="F54" s="40">
        <v>159590000</v>
      </c>
      <c r="G54" s="40">
        <v>55000000</v>
      </c>
      <c r="H54" s="154">
        <v>55968530.009999998</v>
      </c>
      <c r="I54" s="40">
        <v>0</v>
      </c>
      <c r="J54" s="156">
        <v>495530.02</v>
      </c>
      <c r="K54" s="113">
        <v>100.27</v>
      </c>
      <c r="L54" s="113">
        <v>100.72</v>
      </c>
      <c r="M54" s="113">
        <v>101.34</v>
      </c>
      <c r="N54" s="113">
        <v>100.9</v>
      </c>
      <c r="O54" s="54">
        <v>0.05</v>
      </c>
      <c r="P54" s="114">
        <v>5.0299999999999997E-2</v>
      </c>
      <c r="Q54" s="114">
        <v>4.9500000000000002E-2</v>
      </c>
      <c r="R54" s="113">
        <v>0.15</v>
      </c>
    </row>
    <row r="55" spans="1:18" s="48" customFormat="1" ht="12.75" customHeight="1">
      <c r="A55" s="37" t="s">
        <v>69</v>
      </c>
      <c r="B55" s="38">
        <v>41108</v>
      </c>
      <c r="C55" s="38">
        <v>44753</v>
      </c>
      <c r="D55" s="39"/>
      <c r="E55" s="40">
        <v>40000000</v>
      </c>
      <c r="F55" s="40">
        <v>196350000</v>
      </c>
      <c r="G55" s="40">
        <v>40000000</v>
      </c>
      <c r="H55" s="154">
        <v>41067699.990000002</v>
      </c>
      <c r="I55" s="40">
        <v>0</v>
      </c>
      <c r="J55" s="156">
        <v>1027699.99</v>
      </c>
      <c r="K55" s="113">
        <v>101.57</v>
      </c>
      <c r="L55" s="113">
        <v>102.39</v>
      </c>
      <c r="M55" s="113">
        <v>102.77</v>
      </c>
      <c r="N55" s="113">
        <v>102.57</v>
      </c>
      <c r="O55" s="54">
        <v>0.05</v>
      </c>
      <c r="P55" s="114">
        <v>4.8599999999999997E-2</v>
      </c>
      <c r="Q55" s="114">
        <v>4.7300000000000002E-2</v>
      </c>
      <c r="R55" s="113">
        <v>0.16</v>
      </c>
    </row>
    <row r="56" spans="1:18" s="48" customFormat="1" ht="12.75" customHeight="1">
      <c r="A56" s="37" t="s">
        <v>67</v>
      </c>
      <c r="B56" s="38">
        <v>41136</v>
      </c>
      <c r="C56" s="38">
        <v>44753</v>
      </c>
      <c r="D56" s="39"/>
      <c r="E56" s="40">
        <v>50000000</v>
      </c>
      <c r="F56" s="40">
        <v>273650000</v>
      </c>
      <c r="G56" s="40">
        <v>50000000</v>
      </c>
      <c r="H56" s="154">
        <v>53974500</v>
      </c>
      <c r="I56" s="40">
        <v>0</v>
      </c>
      <c r="J56" s="156">
        <v>3734499.99</v>
      </c>
      <c r="K56" s="113">
        <v>106.17</v>
      </c>
      <c r="L56" s="113">
        <v>107.19</v>
      </c>
      <c r="M56" s="113">
        <v>107.69</v>
      </c>
      <c r="N56" s="113">
        <v>107.47</v>
      </c>
      <c r="O56" s="54">
        <v>0.05</v>
      </c>
      <c r="P56" s="114">
        <v>4.2700000000000002E-2</v>
      </c>
      <c r="Q56" s="114">
        <v>4.1200000000000001E-2</v>
      </c>
      <c r="R56" s="113">
        <v>0.08</v>
      </c>
    </row>
    <row r="57" spans="1:18" s="48" customFormat="1" ht="12.75" customHeight="1">
      <c r="A57" s="37" t="s">
        <v>68</v>
      </c>
      <c r="B57" s="38">
        <v>41178</v>
      </c>
      <c r="C57" s="38">
        <v>44753</v>
      </c>
      <c r="D57" s="39"/>
      <c r="E57" s="40">
        <v>55000000</v>
      </c>
      <c r="F57" s="40">
        <v>153195000</v>
      </c>
      <c r="G57" s="40">
        <v>55000000</v>
      </c>
      <c r="H57" s="154">
        <v>62457425.030000001</v>
      </c>
      <c r="I57" s="40">
        <v>0</v>
      </c>
      <c r="J57" s="156">
        <v>6879925.0199999996</v>
      </c>
      <c r="K57" s="113">
        <v>111.82</v>
      </c>
      <c r="L57" s="113">
        <v>112.25</v>
      </c>
      <c r="M57" s="113">
        <v>114.21</v>
      </c>
      <c r="N57" s="113">
        <v>112.51</v>
      </c>
      <c r="O57" s="54">
        <v>0.05</v>
      </c>
      <c r="P57" s="114">
        <v>3.5900000000000001E-2</v>
      </c>
      <c r="Q57" s="114">
        <v>3.5099999999999999E-2</v>
      </c>
      <c r="R57" s="113">
        <v>0.04</v>
      </c>
    </row>
    <row r="58" spans="1:18" s="48" customFormat="1" ht="12.75" customHeight="1">
      <c r="A58" s="37" t="s">
        <v>70</v>
      </c>
      <c r="B58" s="38">
        <v>41241</v>
      </c>
      <c r="C58" s="38">
        <v>44753</v>
      </c>
      <c r="D58" s="44"/>
      <c r="E58" s="40">
        <v>55000000</v>
      </c>
      <c r="F58" s="46">
        <v>74350000</v>
      </c>
      <c r="G58" s="40">
        <v>55000000</v>
      </c>
      <c r="H58" s="157">
        <v>63141915</v>
      </c>
      <c r="I58" s="46">
        <v>0</v>
      </c>
      <c r="J58" s="158">
        <v>7085915</v>
      </c>
      <c r="K58" s="159">
        <v>112.6</v>
      </c>
      <c r="L58" s="159">
        <v>112.18</v>
      </c>
      <c r="M58" s="159">
        <v>113.73</v>
      </c>
      <c r="N58" s="159">
        <v>112.88</v>
      </c>
      <c r="O58" s="54">
        <v>0.05</v>
      </c>
      <c r="P58" s="160">
        <v>3.4799999999999998E-2</v>
      </c>
      <c r="Q58" s="160">
        <v>3.4500000000000003E-2</v>
      </c>
      <c r="R58" s="159">
        <v>0.04</v>
      </c>
    </row>
    <row r="59" spans="1:18" s="48" customFormat="1" ht="12.75" customHeight="1">
      <c r="A59" s="30" t="s">
        <v>83</v>
      </c>
      <c r="B59" s="80"/>
      <c r="C59" s="81">
        <v>45116</v>
      </c>
      <c r="D59" s="33">
        <v>3833</v>
      </c>
      <c r="E59" s="82">
        <f>E60+E61+E62+E63+E64+E65+E66+E67</f>
        <v>400000000</v>
      </c>
      <c r="F59" s="82">
        <f>F60+F61+F62+F63+F64+F65+F66+F67</f>
        <v>822729400</v>
      </c>
      <c r="G59" s="82">
        <f>G60+G61+G62+G63+G64+G65+G66+G67</f>
        <v>350000000</v>
      </c>
      <c r="H59" s="83"/>
      <c r="I59" s="70"/>
      <c r="J59" s="84"/>
      <c r="K59" s="86"/>
      <c r="L59" s="86"/>
      <c r="M59" s="86"/>
      <c r="N59" s="86"/>
      <c r="O59" s="85">
        <v>0.04</v>
      </c>
      <c r="P59" s="69"/>
      <c r="Q59" s="69"/>
      <c r="R59" s="86"/>
    </row>
    <row r="60" spans="1:18" s="48" customFormat="1" ht="12.75" customHeight="1">
      <c r="A60" s="37" t="s">
        <v>64</v>
      </c>
      <c r="B60" s="38">
        <v>41283</v>
      </c>
      <c r="C60" s="38">
        <v>45116</v>
      </c>
      <c r="D60" s="39"/>
      <c r="E60" s="40">
        <v>50000000</v>
      </c>
      <c r="F60" s="40">
        <v>177139000</v>
      </c>
      <c r="G60" s="40">
        <v>50000000</v>
      </c>
      <c r="H60" s="154">
        <v>52620402.200000003</v>
      </c>
      <c r="I60" s="40">
        <v>0</v>
      </c>
      <c r="J60" s="156">
        <v>2620402.2000000002</v>
      </c>
      <c r="K60" s="113">
        <v>104.45</v>
      </c>
      <c r="L60" s="113">
        <v>105.08</v>
      </c>
      <c r="M60" s="113">
        <v>105.71</v>
      </c>
      <c r="N60" s="113">
        <v>105.24</v>
      </c>
      <c r="O60" s="54">
        <v>0.04</v>
      </c>
      <c r="P60" s="114">
        <v>3.5200000000000002E-2</v>
      </c>
      <c r="Q60" s="114">
        <v>3.4299999999999997E-2</v>
      </c>
      <c r="R60" s="113">
        <v>0.03</v>
      </c>
    </row>
    <row r="61" spans="1:18" s="48" customFormat="1" ht="12.75" customHeight="1">
      <c r="A61" s="37" t="s">
        <v>75</v>
      </c>
      <c r="B61" s="38">
        <v>41311</v>
      </c>
      <c r="C61" s="38">
        <v>45116</v>
      </c>
      <c r="D61" s="39"/>
      <c r="E61" s="40">
        <v>50000000</v>
      </c>
      <c r="F61" s="40">
        <v>105660200</v>
      </c>
      <c r="G61" s="40">
        <v>50000000</v>
      </c>
      <c r="H61" s="154">
        <v>53525310</v>
      </c>
      <c r="I61" s="40">
        <v>0</v>
      </c>
      <c r="J61" s="156">
        <v>3370310</v>
      </c>
      <c r="K61" s="113">
        <v>106.03</v>
      </c>
      <c r="L61" s="113">
        <v>106.4</v>
      </c>
      <c r="M61" s="113">
        <v>107.18</v>
      </c>
      <c r="N61" s="113">
        <v>106.74</v>
      </c>
      <c r="O61" s="54">
        <v>0.04</v>
      </c>
      <c r="P61" s="114">
        <v>3.3399999999999999E-2</v>
      </c>
      <c r="Q61" s="114">
        <v>3.2599999999999997E-2</v>
      </c>
      <c r="R61" s="113">
        <v>0.01</v>
      </c>
    </row>
    <row r="62" spans="1:18" s="48" customFormat="1" ht="17.25" customHeight="1">
      <c r="A62" s="37" t="s">
        <v>69</v>
      </c>
      <c r="B62" s="38">
        <v>41346</v>
      </c>
      <c r="C62" s="38">
        <v>45116</v>
      </c>
      <c r="D62" s="39"/>
      <c r="E62" s="40">
        <v>50000000</v>
      </c>
      <c r="F62" s="40">
        <v>100550200</v>
      </c>
      <c r="G62" s="40">
        <v>50000000</v>
      </c>
      <c r="H62" s="154">
        <v>52065859.68</v>
      </c>
      <c r="I62" s="40">
        <v>0</v>
      </c>
      <c r="J62" s="156">
        <v>1720859.68</v>
      </c>
      <c r="K62" s="113">
        <v>102.65</v>
      </c>
      <c r="L62" s="113">
        <v>102.81</v>
      </c>
      <c r="M62" s="113">
        <v>104.3</v>
      </c>
      <c r="N62" s="113">
        <v>103.44</v>
      </c>
      <c r="O62" s="54">
        <v>0.04</v>
      </c>
      <c r="P62" s="114">
        <v>3.7199999999999997E-2</v>
      </c>
      <c r="Q62" s="114">
        <v>3.6299999999999999E-2</v>
      </c>
      <c r="R62" s="113">
        <v>0.01</v>
      </c>
    </row>
    <row r="63" spans="1:18" s="48" customFormat="1" ht="12.75" customHeight="1">
      <c r="A63" s="37" t="s">
        <v>67</v>
      </c>
      <c r="B63" s="38">
        <v>41423</v>
      </c>
      <c r="C63" s="38">
        <v>45116</v>
      </c>
      <c r="D63" s="39"/>
      <c r="E63" s="40">
        <v>50000000</v>
      </c>
      <c r="F63" s="40">
        <v>99840000</v>
      </c>
      <c r="G63" s="40">
        <v>50000000</v>
      </c>
      <c r="H63" s="154">
        <v>53288864</v>
      </c>
      <c r="I63" s="40">
        <v>0</v>
      </c>
      <c r="J63" s="156">
        <v>2523864</v>
      </c>
      <c r="K63" s="113">
        <v>104.17</v>
      </c>
      <c r="L63" s="113">
        <v>104.49</v>
      </c>
      <c r="M63" s="113">
        <v>106.41</v>
      </c>
      <c r="N63" s="113">
        <v>105.05</v>
      </c>
      <c r="O63" s="54">
        <v>0.04</v>
      </c>
      <c r="P63" s="114">
        <v>3.5400000000000001E-2</v>
      </c>
      <c r="Q63" s="114">
        <v>3.4299999999999997E-2</v>
      </c>
      <c r="R63" s="113">
        <v>0.02</v>
      </c>
    </row>
    <row r="64" spans="1:18" s="48" customFormat="1" ht="12.75" customHeight="1">
      <c r="A64" s="37" t="s">
        <v>96</v>
      </c>
      <c r="B64" s="38">
        <v>41479</v>
      </c>
      <c r="C64" s="38">
        <v>45116</v>
      </c>
      <c r="D64" s="39"/>
      <c r="E64" s="40">
        <v>50000000</v>
      </c>
      <c r="F64" s="40">
        <v>58400000</v>
      </c>
      <c r="G64" s="40">
        <v>0</v>
      </c>
      <c r="H64" s="126" t="s">
        <v>59</v>
      </c>
      <c r="I64" s="150" t="s">
        <v>59</v>
      </c>
      <c r="J64" s="127" t="s">
        <v>59</v>
      </c>
      <c r="K64" s="113">
        <v>100.22</v>
      </c>
      <c r="L64" s="125" t="s">
        <v>59</v>
      </c>
      <c r="M64" s="150" t="s">
        <v>59</v>
      </c>
      <c r="N64" s="125" t="s">
        <v>59</v>
      </c>
      <c r="O64" s="54">
        <v>0.04</v>
      </c>
      <c r="P64" s="114">
        <v>4.0099999999999997E-2</v>
      </c>
      <c r="Q64" s="51" t="s">
        <v>59</v>
      </c>
      <c r="R64" s="113">
        <v>0.02</v>
      </c>
    </row>
    <row r="65" spans="1:18" s="48" customFormat="1" ht="12.75" customHeight="1">
      <c r="A65" s="37" t="s">
        <v>70</v>
      </c>
      <c r="B65" s="38">
        <v>41556</v>
      </c>
      <c r="C65" s="38">
        <v>45116</v>
      </c>
      <c r="D65" s="39"/>
      <c r="E65" s="40">
        <v>50000000</v>
      </c>
      <c r="F65" s="40">
        <v>114350000</v>
      </c>
      <c r="G65" s="40">
        <v>50000000</v>
      </c>
      <c r="H65" s="41">
        <v>51505289.990000002</v>
      </c>
      <c r="I65" s="41">
        <v>0</v>
      </c>
      <c r="J65" s="41">
        <v>1000289.99</v>
      </c>
      <c r="K65" s="113">
        <v>101.36</v>
      </c>
      <c r="L65" s="41">
        <v>101.78</v>
      </c>
      <c r="M65" s="41">
        <v>102.44</v>
      </c>
      <c r="N65" s="41">
        <v>102</v>
      </c>
      <c r="O65" s="54">
        <v>0.04</v>
      </c>
      <c r="P65" s="114">
        <v>3.8699999999999998E-2</v>
      </c>
      <c r="Q65" s="42">
        <v>3.7900000000000003E-2</v>
      </c>
      <c r="R65" s="113">
        <v>0.03</v>
      </c>
    </row>
    <row r="66" spans="1:18" s="48" customFormat="1" ht="12.75" customHeight="1">
      <c r="A66" s="37" t="s">
        <v>71</v>
      </c>
      <c r="B66" s="38">
        <v>41598</v>
      </c>
      <c r="C66" s="38">
        <v>45116</v>
      </c>
      <c r="D66" s="39"/>
      <c r="E66" s="40">
        <v>50000000</v>
      </c>
      <c r="F66" s="40">
        <v>86400000</v>
      </c>
      <c r="G66" s="40">
        <v>50000000</v>
      </c>
      <c r="H66" s="41">
        <v>52691085</v>
      </c>
      <c r="I66" s="41">
        <v>0</v>
      </c>
      <c r="J66" s="41">
        <v>1956085</v>
      </c>
      <c r="K66" s="113">
        <v>103.47</v>
      </c>
      <c r="L66" s="41">
        <v>103.58</v>
      </c>
      <c r="M66" s="41">
        <v>104.39</v>
      </c>
      <c r="N66" s="41">
        <v>103.91</v>
      </c>
      <c r="O66" s="54">
        <v>0.04</v>
      </c>
      <c r="P66" s="114">
        <v>3.5999999999999997E-2</v>
      </c>
      <c r="Q66" s="42">
        <v>3.5499999999999997E-2</v>
      </c>
      <c r="R66" s="113">
        <v>0.02</v>
      </c>
    </row>
    <row r="67" spans="1:18" s="48" customFormat="1" ht="12.75" customHeight="1">
      <c r="A67" s="37" t="s">
        <v>77</v>
      </c>
      <c r="B67" s="38">
        <v>41626</v>
      </c>
      <c r="C67" s="38">
        <v>45116</v>
      </c>
      <c r="D67" s="39"/>
      <c r="E67" s="40">
        <v>50000000</v>
      </c>
      <c r="F67" s="40">
        <v>80390000</v>
      </c>
      <c r="G67" s="40">
        <v>50000000</v>
      </c>
      <c r="H67" s="41">
        <v>52780076</v>
      </c>
      <c r="I67" s="41">
        <v>0</v>
      </c>
      <c r="J67" s="41">
        <v>1890076</v>
      </c>
      <c r="K67" s="113">
        <v>103.5</v>
      </c>
      <c r="L67" s="41">
        <v>103.62</v>
      </c>
      <c r="M67" s="41">
        <v>104.11</v>
      </c>
      <c r="N67" s="41">
        <v>103.78</v>
      </c>
      <c r="O67" s="54">
        <v>0.04</v>
      </c>
      <c r="P67" s="114">
        <v>3.5900000000000001E-2</v>
      </c>
      <c r="Q67" s="42">
        <v>3.56E-2</v>
      </c>
      <c r="R67" s="113">
        <v>0.02</v>
      </c>
    </row>
    <row r="68" spans="1:18" s="48" customFormat="1" ht="12.75" customHeight="1">
      <c r="A68" s="30" t="s">
        <v>84</v>
      </c>
      <c r="B68" s="32"/>
      <c r="C68" s="32">
        <v>45488</v>
      </c>
      <c r="D68" s="64">
        <v>3834</v>
      </c>
      <c r="E68" s="34">
        <f>E69+E70+E71+E74+E72+E73+E75</f>
        <v>380000000</v>
      </c>
      <c r="F68" s="34">
        <f>F69+F70+F71+F74+F72+F73+F75</f>
        <v>902040000</v>
      </c>
      <c r="G68" s="34">
        <f>G69+G70+G71+G74+G72+G73+G75</f>
        <v>380000000</v>
      </c>
      <c r="H68" s="35"/>
      <c r="I68" s="35"/>
      <c r="J68" s="35"/>
      <c r="K68" s="86"/>
      <c r="L68" s="87"/>
      <c r="M68" s="87"/>
      <c r="N68" s="87"/>
      <c r="O68" s="85">
        <v>0.04</v>
      </c>
      <c r="P68" s="88"/>
      <c r="Q68" s="36"/>
      <c r="R68" s="86"/>
    </row>
    <row r="69" spans="1:18" s="48" customFormat="1" ht="12.75" customHeight="1">
      <c r="A69" s="37" t="s">
        <v>64</v>
      </c>
      <c r="B69" s="38">
        <v>41654</v>
      </c>
      <c r="C69" s="38">
        <v>45488</v>
      </c>
      <c r="D69" s="39"/>
      <c r="E69" s="40">
        <v>50000000</v>
      </c>
      <c r="F69" s="40">
        <v>94720000</v>
      </c>
      <c r="G69" s="40">
        <v>50000000</v>
      </c>
      <c r="H69" s="41">
        <v>51280776</v>
      </c>
      <c r="I69" s="41">
        <v>0</v>
      </c>
      <c r="J69" s="41">
        <v>1280776</v>
      </c>
      <c r="K69" s="113">
        <v>102.03</v>
      </c>
      <c r="L69" s="41">
        <v>102.31</v>
      </c>
      <c r="M69" s="41">
        <v>103.03</v>
      </c>
      <c r="N69" s="41">
        <v>102.56</v>
      </c>
      <c r="O69" s="54">
        <v>0.04</v>
      </c>
      <c r="P69" s="114">
        <v>3.8100000000000002E-2</v>
      </c>
      <c r="Q69" s="42">
        <v>3.7400000000000003E-2</v>
      </c>
      <c r="R69" s="113">
        <v>0.02</v>
      </c>
    </row>
    <row r="70" spans="1:18" s="48" customFormat="1" ht="12.75" customHeight="1">
      <c r="A70" s="37" t="s">
        <v>75</v>
      </c>
      <c r="B70" s="38">
        <v>41710</v>
      </c>
      <c r="C70" s="38">
        <v>45488</v>
      </c>
      <c r="D70" s="39"/>
      <c r="E70" s="40">
        <v>50000000</v>
      </c>
      <c r="F70" s="40">
        <v>180170000</v>
      </c>
      <c r="G70" s="40">
        <v>50000000</v>
      </c>
      <c r="H70" s="41">
        <v>52414234.979999997</v>
      </c>
      <c r="I70" s="41">
        <v>0</v>
      </c>
      <c r="J70" s="41">
        <v>2109234.9700000002</v>
      </c>
      <c r="K70" s="113">
        <v>103.72</v>
      </c>
      <c r="L70" s="41">
        <v>104.04</v>
      </c>
      <c r="M70" s="41">
        <v>104.46</v>
      </c>
      <c r="N70" s="41">
        <v>104.22</v>
      </c>
      <c r="O70" s="54">
        <v>0.04</v>
      </c>
      <c r="P70" s="114">
        <v>3.5999999999999997E-2</v>
      </c>
      <c r="Q70" s="42">
        <v>3.5499999999999997E-2</v>
      </c>
      <c r="R70" s="113">
        <v>0.04</v>
      </c>
    </row>
    <row r="71" spans="1:18" s="48" customFormat="1" ht="12.75" customHeight="1">
      <c r="A71" s="37" t="s">
        <v>69</v>
      </c>
      <c r="B71" s="38">
        <v>41773</v>
      </c>
      <c r="C71" s="38">
        <v>45488</v>
      </c>
      <c r="D71" s="39"/>
      <c r="E71" s="40">
        <v>50000000</v>
      </c>
      <c r="F71" s="40">
        <v>190865000</v>
      </c>
      <c r="G71" s="40">
        <v>50000000</v>
      </c>
      <c r="H71" s="41">
        <v>54396232.530000001</v>
      </c>
      <c r="I71" s="41">
        <v>0</v>
      </c>
      <c r="J71" s="41">
        <v>3746232.5</v>
      </c>
      <c r="K71" s="113">
        <v>107.04</v>
      </c>
      <c r="L71" s="41">
        <v>107.35</v>
      </c>
      <c r="M71" s="41">
        <v>107.98</v>
      </c>
      <c r="N71" s="41">
        <v>107.49</v>
      </c>
      <c r="O71" s="54">
        <v>0.04</v>
      </c>
      <c r="P71" s="114">
        <v>3.2199999999999999E-2</v>
      </c>
      <c r="Q71" s="42">
        <v>3.1600000000000003E-2</v>
      </c>
      <c r="R71" s="113">
        <v>0.05</v>
      </c>
    </row>
    <row r="72" spans="1:18" s="48" customFormat="1" ht="12.75" customHeight="1">
      <c r="A72" s="37" t="s">
        <v>67</v>
      </c>
      <c r="B72" s="38">
        <v>41899</v>
      </c>
      <c r="C72" s="38">
        <v>45488</v>
      </c>
      <c r="D72" s="39"/>
      <c r="E72" s="40">
        <v>60000000</v>
      </c>
      <c r="F72" s="40">
        <v>115750000</v>
      </c>
      <c r="G72" s="40">
        <v>60000000</v>
      </c>
      <c r="H72" s="41">
        <v>65026385</v>
      </c>
      <c r="I72" s="41">
        <v>0</v>
      </c>
      <c r="J72" s="41">
        <v>4606385</v>
      </c>
      <c r="K72" s="113">
        <v>107.22</v>
      </c>
      <c r="L72" s="41">
        <v>107.35</v>
      </c>
      <c r="M72" s="41">
        <v>108.28</v>
      </c>
      <c r="N72" s="41">
        <v>107.68</v>
      </c>
      <c r="O72" s="54">
        <v>0.04</v>
      </c>
      <c r="P72" s="114">
        <v>3.1699999999999999E-2</v>
      </c>
      <c r="Q72" s="42">
        <v>3.1199999999999999E-2</v>
      </c>
      <c r="R72" s="113">
        <v>0.04</v>
      </c>
    </row>
    <row r="73" spans="1:18" s="48" customFormat="1" ht="12.75" customHeight="1">
      <c r="A73" s="37" t="s">
        <v>68</v>
      </c>
      <c r="B73" s="38">
        <v>41934</v>
      </c>
      <c r="C73" s="38">
        <v>45488</v>
      </c>
      <c r="D73" s="39"/>
      <c r="E73" s="40">
        <v>55000000</v>
      </c>
      <c r="F73" s="40">
        <v>78400000</v>
      </c>
      <c r="G73" s="40">
        <v>55000000</v>
      </c>
      <c r="H73" s="41">
        <v>58003640</v>
      </c>
      <c r="I73" s="41">
        <v>0</v>
      </c>
      <c r="J73" s="41">
        <v>2409640</v>
      </c>
      <c r="K73" s="113">
        <v>103.82</v>
      </c>
      <c r="L73" s="41">
        <v>103.55</v>
      </c>
      <c r="M73" s="41">
        <v>105.78</v>
      </c>
      <c r="N73" s="41">
        <v>104.38</v>
      </c>
      <c r="O73" s="54">
        <v>0.04</v>
      </c>
      <c r="P73" s="114">
        <v>3.5700000000000003E-2</v>
      </c>
      <c r="Q73" s="42">
        <v>3.5000000000000003E-2</v>
      </c>
      <c r="R73" s="113">
        <v>0.03</v>
      </c>
    </row>
    <row r="74" spans="1:18" s="48" customFormat="1" ht="12.75" customHeight="1">
      <c r="A74" s="37" t="s">
        <v>70</v>
      </c>
      <c r="B74" s="38">
        <v>41962</v>
      </c>
      <c r="C74" s="38">
        <v>45488</v>
      </c>
      <c r="D74" s="39"/>
      <c r="E74" s="40">
        <v>60000000</v>
      </c>
      <c r="F74" s="40">
        <v>139615000</v>
      </c>
      <c r="G74" s="40">
        <v>60000000</v>
      </c>
      <c r="H74" s="41">
        <v>62861909</v>
      </c>
      <c r="I74" s="41">
        <v>0</v>
      </c>
      <c r="J74" s="41">
        <v>2027909</v>
      </c>
      <c r="K74" s="113">
        <v>102.85</v>
      </c>
      <c r="L74" s="41">
        <v>103.1</v>
      </c>
      <c r="M74" s="41">
        <v>103.81</v>
      </c>
      <c r="N74" s="41">
        <v>103.38</v>
      </c>
      <c r="O74" s="54">
        <v>0.04</v>
      </c>
      <c r="P74" s="114">
        <v>3.6900000000000002E-2</v>
      </c>
      <c r="Q74" s="42">
        <v>3.6200000000000003E-2</v>
      </c>
      <c r="R74" s="113">
        <v>0.02</v>
      </c>
    </row>
    <row r="75" spans="1:18" s="48" customFormat="1" ht="12.75" customHeight="1">
      <c r="A75" s="111" t="s">
        <v>71</v>
      </c>
      <c r="B75" s="43">
        <v>41983</v>
      </c>
      <c r="C75" s="38">
        <v>45488</v>
      </c>
      <c r="D75" s="44"/>
      <c r="E75" s="46">
        <v>55000000</v>
      </c>
      <c r="F75" s="46">
        <v>102520000</v>
      </c>
      <c r="G75" s="46">
        <v>55000000</v>
      </c>
      <c r="H75" s="45">
        <v>61033950.009999998</v>
      </c>
      <c r="I75" s="45">
        <v>0</v>
      </c>
      <c r="J75" s="45">
        <v>5142950</v>
      </c>
      <c r="K75" s="159">
        <v>108.48</v>
      </c>
      <c r="L75" s="45">
        <v>109.22</v>
      </c>
      <c r="M75" s="45">
        <v>109.61</v>
      </c>
      <c r="N75" s="45">
        <v>109.35</v>
      </c>
      <c r="O75" s="54">
        <v>0.04</v>
      </c>
      <c r="P75" s="160">
        <v>0.03</v>
      </c>
      <c r="Q75" s="47">
        <v>2.9000000000000001E-2</v>
      </c>
      <c r="R75" s="159">
        <v>0.02</v>
      </c>
    </row>
    <row r="76" spans="1:18" s="48" customFormat="1" ht="12.75" customHeight="1">
      <c r="A76" s="30" t="s">
        <v>85</v>
      </c>
      <c r="B76" s="32"/>
      <c r="C76" s="32">
        <v>45852</v>
      </c>
      <c r="D76" s="64">
        <v>3834</v>
      </c>
      <c r="E76" s="34">
        <f>E77</f>
        <v>50000000</v>
      </c>
      <c r="F76" s="34">
        <f>F77</f>
        <v>181030000</v>
      </c>
      <c r="G76" s="34">
        <f>G77</f>
        <v>50000000</v>
      </c>
      <c r="H76" s="35"/>
      <c r="I76" s="35"/>
      <c r="J76" s="35"/>
      <c r="K76" s="86"/>
      <c r="L76" s="87"/>
      <c r="M76" s="87"/>
      <c r="N76" s="87"/>
      <c r="O76" s="85">
        <v>3.1E-2</v>
      </c>
      <c r="P76" s="88"/>
      <c r="Q76" s="36"/>
      <c r="R76" s="86"/>
    </row>
    <row r="77" spans="1:18" s="48" customFormat="1" ht="12.75" customHeight="1">
      <c r="A77" s="37" t="s">
        <v>64</v>
      </c>
      <c r="B77" s="38">
        <v>42018</v>
      </c>
      <c r="C77" s="38">
        <v>45852</v>
      </c>
      <c r="D77" s="39"/>
      <c r="E77" s="40">
        <v>50000000</v>
      </c>
      <c r="F77" s="40">
        <v>181030000</v>
      </c>
      <c r="G77" s="40">
        <v>50000000</v>
      </c>
      <c r="H77" s="41">
        <v>50121100</v>
      </c>
      <c r="I77" s="41">
        <v>0</v>
      </c>
      <c r="J77" s="41">
        <v>121100</v>
      </c>
      <c r="K77" s="113">
        <v>99.57</v>
      </c>
      <c r="L77" s="41">
        <v>100.12</v>
      </c>
      <c r="M77" s="41">
        <v>100.54</v>
      </c>
      <c r="N77" s="41">
        <v>100.24</v>
      </c>
      <c r="O77" s="54">
        <v>3.1E-2</v>
      </c>
      <c r="P77" s="114">
        <v>3.1699999999999999E-2</v>
      </c>
      <c r="Q77" s="42">
        <v>3.09E-2</v>
      </c>
      <c r="R77" s="113">
        <v>0.01</v>
      </c>
    </row>
    <row r="78" spans="1:18" s="48" customFormat="1" ht="12.75" customHeight="1">
      <c r="A78" s="30" t="s">
        <v>86</v>
      </c>
      <c r="B78" s="32"/>
      <c r="C78" s="32">
        <v>46230</v>
      </c>
      <c r="D78" s="64">
        <v>3834</v>
      </c>
      <c r="E78" s="34">
        <f>E79+E80</f>
        <v>300000000</v>
      </c>
      <c r="F78" s="34">
        <f>F79+F80</f>
        <v>458300000</v>
      </c>
      <c r="G78" s="34">
        <f>G79+G80</f>
        <v>300000000</v>
      </c>
      <c r="H78" s="35"/>
      <c r="I78" s="35"/>
      <c r="J78" s="35"/>
      <c r="K78" s="86"/>
      <c r="L78" s="87"/>
      <c r="M78" s="87"/>
      <c r="N78" s="87"/>
      <c r="O78" s="85">
        <v>2.2499999999999999E-2</v>
      </c>
      <c r="P78" s="88"/>
      <c r="Q78" s="36"/>
      <c r="R78" s="86"/>
    </row>
    <row r="79" spans="1:18" s="48" customFormat="1" ht="12.75" customHeight="1">
      <c r="A79" s="37" t="s">
        <v>64</v>
      </c>
      <c r="B79" s="38">
        <v>42396</v>
      </c>
      <c r="C79" s="38">
        <v>46230</v>
      </c>
      <c r="D79" s="39"/>
      <c r="E79" s="40">
        <v>200000000</v>
      </c>
      <c r="F79" s="40">
        <v>225200000</v>
      </c>
      <c r="G79" s="40">
        <v>200000000</v>
      </c>
      <c r="H79" s="41">
        <v>194187515.00999999</v>
      </c>
      <c r="I79" s="41">
        <v>5812484.9900000002</v>
      </c>
      <c r="J79" s="41">
        <v>0</v>
      </c>
      <c r="K79" s="113">
        <v>96.92</v>
      </c>
      <c r="L79" s="41">
        <v>95.47</v>
      </c>
      <c r="M79" s="41">
        <v>97.9</v>
      </c>
      <c r="N79" s="41">
        <v>97.09</v>
      </c>
      <c r="O79" s="54">
        <v>2.2499999999999999E-2</v>
      </c>
      <c r="P79" s="114">
        <v>2.5999999999999999E-2</v>
      </c>
      <c r="Q79" s="42">
        <v>2.58E-2</v>
      </c>
      <c r="R79" s="113">
        <v>0.01</v>
      </c>
    </row>
    <row r="80" spans="1:18" s="48" customFormat="1" ht="12.75" customHeight="1">
      <c r="A80" s="111" t="s">
        <v>81</v>
      </c>
      <c r="B80" s="43">
        <v>42508</v>
      </c>
      <c r="C80" s="43">
        <v>46230</v>
      </c>
      <c r="D80" s="191"/>
      <c r="E80" s="46">
        <v>100000000</v>
      </c>
      <c r="F80" s="46">
        <v>233100000</v>
      </c>
      <c r="G80" s="46">
        <v>100000000</v>
      </c>
      <c r="H80" s="45">
        <v>99371024.980000004</v>
      </c>
      <c r="I80" s="45">
        <v>1318975.01</v>
      </c>
      <c r="J80" s="45">
        <v>0</v>
      </c>
      <c r="K80" s="159">
        <v>97.81</v>
      </c>
      <c r="L80" s="45">
        <v>98.2</v>
      </c>
      <c r="M80" s="45">
        <v>99.3</v>
      </c>
      <c r="N80" s="45">
        <v>98.68</v>
      </c>
      <c r="O80" s="55">
        <v>2.2499999999999999E-2</v>
      </c>
      <c r="P80" s="160">
        <v>2.5100000000000001E-2</v>
      </c>
      <c r="Q80" s="47">
        <v>2.41E-2</v>
      </c>
      <c r="R80" s="159">
        <v>0</v>
      </c>
    </row>
    <row r="81" spans="1:18" s="48" customFormat="1" ht="12.75" customHeight="1">
      <c r="A81" s="212" t="s">
        <v>87</v>
      </c>
      <c r="B81" s="89"/>
      <c r="C81" s="90">
        <v>46593</v>
      </c>
      <c r="D81" s="91">
        <v>3833</v>
      </c>
      <c r="E81" s="92">
        <f>E82+E83+E84+E85</f>
        <v>350000000</v>
      </c>
      <c r="F81" s="92">
        <f>F82+F83+F84+F85</f>
        <v>752100000</v>
      </c>
      <c r="G81" s="92">
        <f>G82+G83+G84+G85</f>
        <v>339500000</v>
      </c>
      <c r="H81" s="93"/>
      <c r="I81" s="93"/>
      <c r="J81" s="93"/>
      <c r="K81" s="86"/>
      <c r="L81" s="93"/>
      <c r="M81" s="93"/>
      <c r="N81" s="93"/>
      <c r="O81" s="94">
        <v>1.95E-2</v>
      </c>
      <c r="P81" s="88"/>
      <c r="Q81" s="95"/>
      <c r="R81" s="86"/>
    </row>
    <row r="82" spans="1:18" s="48" customFormat="1" ht="12.75" customHeight="1">
      <c r="A82" s="52" t="s">
        <v>64</v>
      </c>
      <c r="B82" s="38">
        <v>42760</v>
      </c>
      <c r="C82" s="161">
        <v>46593</v>
      </c>
      <c r="D82" s="112"/>
      <c r="E82" s="40">
        <v>50000000</v>
      </c>
      <c r="F82" s="40">
        <v>211000000</v>
      </c>
      <c r="G82" s="40">
        <v>50000000</v>
      </c>
      <c r="H82" s="41">
        <v>50918765.009999998</v>
      </c>
      <c r="I82" s="41">
        <v>0</v>
      </c>
      <c r="J82" s="41">
        <v>918765.01</v>
      </c>
      <c r="K82" s="113">
        <v>101.12</v>
      </c>
      <c r="L82" s="41">
        <v>101.45</v>
      </c>
      <c r="M82" s="41">
        <v>102.39</v>
      </c>
      <c r="N82" s="41">
        <v>101.84</v>
      </c>
      <c r="O82" s="54">
        <v>1.95E-2</v>
      </c>
      <c r="P82" s="114">
        <v>1.84E-2</v>
      </c>
      <c r="Q82" s="42">
        <v>1.7600000000000001E-2</v>
      </c>
      <c r="R82" s="113">
        <v>0</v>
      </c>
    </row>
    <row r="83" spans="1:18" s="48" customFormat="1" ht="12.75" customHeight="1">
      <c r="A83" s="52" t="s">
        <v>81</v>
      </c>
      <c r="B83" s="38">
        <v>42816</v>
      </c>
      <c r="C83" s="161">
        <v>46593</v>
      </c>
      <c r="D83" s="112"/>
      <c r="E83" s="40">
        <v>100000000</v>
      </c>
      <c r="F83" s="40">
        <v>192250000</v>
      </c>
      <c r="G83" s="40">
        <v>100000000</v>
      </c>
      <c r="H83" s="41">
        <v>101770134.93000001</v>
      </c>
      <c r="I83" s="41">
        <v>0</v>
      </c>
      <c r="J83" s="41">
        <v>1470134.96</v>
      </c>
      <c r="K83" s="113">
        <v>101</v>
      </c>
      <c r="L83" s="41">
        <v>101.14</v>
      </c>
      <c r="M83" s="41">
        <v>102.08</v>
      </c>
      <c r="N83" s="41">
        <v>101.47</v>
      </c>
      <c r="O83" s="54">
        <v>1.95E-2</v>
      </c>
      <c r="P83" s="114">
        <v>1.8499999999999999E-2</v>
      </c>
      <c r="Q83" s="42">
        <v>1.7999999999999999E-2</v>
      </c>
      <c r="R83" s="113">
        <v>0</v>
      </c>
    </row>
    <row r="84" spans="1:18" s="48" customFormat="1" ht="12.75" customHeight="1">
      <c r="A84" s="37" t="s">
        <v>76</v>
      </c>
      <c r="B84" s="38">
        <v>42872</v>
      </c>
      <c r="C84" s="38">
        <v>46593</v>
      </c>
      <c r="D84" s="112"/>
      <c r="E84" s="40">
        <v>100000000</v>
      </c>
      <c r="F84" s="40">
        <v>147100000</v>
      </c>
      <c r="G84" s="40">
        <v>100000000</v>
      </c>
      <c r="H84" s="41">
        <f>101668299.99+600000.01</f>
        <v>102268300</v>
      </c>
      <c r="I84" s="41">
        <v>0</v>
      </c>
      <c r="J84" s="41">
        <v>1668299.99</v>
      </c>
      <c r="K84" s="113">
        <v>101.36</v>
      </c>
      <c r="L84" s="41">
        <v>101.2</v>
      </c>
      <c r="M84" s="41">
        <v>102.21</v>
      </c>
      <c r="N84" s="41">
        <v>101.67</v>
      </c>
      <c r="O84" s="54">
        <v>1.95E-2</v>
      </c>
      <c r="P84" s="114">
        <v>1.8100000000000002E-2</v>
      </c>
      <c r="Q84" s="42">
        <v>1.78E-2</v>
      </c>
      <c r="R84" s="113">
        <v>0</v>
      </c>
    </row>
    <row r="85" spans="1:18" s="48" customFormat="1" ht="12.75" customHeight="1">
      <c r="A85" s="111" t="s">
        <v>67</v>
      </c>
      <c r="B85" s="43">
        <v>42935</v>
      </c>
      <c r="C85" s="43">
        <v>46593</v>
      </c>
      <c r="D85" s="112"/>
      <c r="E85" s="40">
        <v>100000000</v>
      </c>
      <c r="F85" s="40">
        <v>201750000</v>
      </c>
      <c r="G85" s="40">
        <v>89500000</v>
      </c>
      <c r="H85" s="41">
        <f>92184974.94+832350</f>
        <v>93017324.939999998</v>
      </c>
      <c r="I85" s="41">
        <v>0</v>
      </c>
      <c r="J85" s="41">
        <v>2684974.94</v>
      </c>
      <c r="K85" s="113">
        <v>101.67</v>
      </c>
      <c r="L85" s="41">
        <v>102.76</v>
      </c>
      <c r="M85" s="41">
        <v>103.23</v>
      </c>
      <c r="N85" s="41">
        <v>103</v>
      </c>
      <c r="O85" s="54">
        <v>1.95E-2</v>
      </c>
      <c r="P85" s="114">
        <v>1.77E-2</v>
      </c>
      <c r="Q85" s="42">
        <v>1.6299999999999999E-2</v>
      </c>
      <c r="R85" s="113">
        <v>0</v>
      </c>
    </row>
    <row r="86" spans="1:18" s="48" customFormat="1" ht="12.75" customHeight="1">
      <c r="A86" s="30" t="s">
        <v>129</v>
      </c>
      <c r="B86" s="32"/>
      <c r="C86" s="32">
        <v>47473</v>
      </c>
      <c r="D86" s="64">
        <v>3836</v>
      </c>
      <c r="E86" s="34">
        <f>E87+E88+E91+E89+E90</f>
        <v>1000000000</v>
      </c>
      <c r="F86" s="34">
        <f>F87+F88+F91+F89+F90</f>
        <v>1757430000</v>
      </c>
      <c r="G86" s="34">
        <f>SUM(G88+G87+G91+G89+G90)</f>
        <v>1000000000</v>
      </c>
      <c r="H86" s="35"/>
      <c r="I86" s="35"/>
      <c r="J86" s="35"/>
      <c r="K86" s="86"/>
      <c r="L86" s="87"/>
      <c r="M86" s="87"/>
      <c r="N86" s="87"/>
      <c r="O86" s="85">
        <v>5.0000000000000001E-3</v>
      </c>
      <c r="P86" s="88"/>
      <c r="Q86" s="36"/>
      <c r="R86" s="86"/>
    </row>
    <row r="87" spans="1:18" s="48" customFormat="1" ht="12.75" customHeight="1">
      <c r="A87" s="37" t="s">
        <v>64</v>
      </c>
      <c r="B87" s="38">
        <v>43637</v>
      </c>
      <c r="C87" s="38">
        <v>47473</v>
      </c>
      <c r="D87" s="39"/>
      <c r="E87" s="40">
        <v>200000000</v>
      </c>
      <c r="F87" s="40">
        <v>472030000</v>
      </c>
      <c r="G87" s="40">
        <v>200000000</v>
      </c>
      <c r="H87" s="41">
        <v>201883169.96000001</v>
      </c>
      <c r="I87" s="41">
        <v>0</v>
      </c>
      <c r="J87" s="41">
        <v>1883169.96</v>
      </c>
      <c r="K87" s="113">
        <v>99.6</v>
      </c>
      <c r="L87" s="41">
        <v>100</v>
      </c>
      <c r="M87" s="41">
        <v>101.66</v>
      </c>
      <c r="N87" s="41">
        <v>100.94</v>
      </c>
      <c r="O87" s="54">
        <v>5.0000000000000001E-3</v>
      </c>
      <c r="P87" s="114">
        <v>5.4000000000000003E-3</v>
      </c>
      <c r="Q87" s="42">
        <v>4.1000000000000003E-3</v>
      </c>
      <c r="R87" s="113">
        <v>0</v>
      </c>
    </row>
    <row r="88" spans="1:18" s="48" customFormat="1" ht="12.75" customHeight="1">
      <c r="A88" s="37" t="s">
        <v>81</v>
      </c>
      <c r="B88" s="38">
        <v>43677</v>
      </c>
      <c r="C88" s="38">
        <v>47473</v>
      </c>
      <c r="D88" s="39"/>
      <c r="E88" s="40">
        <v>200000000</v>
      </c>
      <c r="F88" s="40">
        <v>305750000</v>
      </c>
      <c r="G88" s="40">
        <v>200000000</v>
      </c>
      <c r="H88" s="41">
        <v>203778820.00999999</v>
      </c>
      <c r="I88" s="41">
        <v>0</v>
      </c>
      <c r="J88" s="41">
        <v>3678820</v>
      </c>
      <c r="K88" s="113">
        <v>101.29</v>
      </c>
      <c r="L88" s="41">
        <v>100.81</v>
      </c>
      <c r="M88" s="41">
        <v>102.56</v>
      </c>
      <c r="N88" s="41">
        <v>101.84</v>
      </c>
      <c r="O88" s="54">
        <v>5.0000000000000001E-3</v>
      </c>
      <c r="P88" s="114">
        <v>3.7000000000000002E-3</v>
      </c>
      <c r="Q88" s="42">
        <v>3.2000000000000002E-3</v>
      </c>
      <c r="R88" s="113">
        <v>0</v>
      </c>
    </row>
    <row r="89" spans="1:18" s="48" customFormat="1" ht="12.75" customHeight="1">
      <c r="A89" s="37" t="s">
        <v>144</v>
      </c>
      <c r="B89" s="38">
        <v>43859</v>
      </c>
      <c r="C89" s="38">
        <v>47473</v>
      </c>
      <c r="D89" s="39"/>
      <c r="E89" s="40">
        <v>200000000</v>
      </c>
      <c r="F89" s="40">
        <v>463150000</v>
      </c>
      <c r="G89" s="40">
        <v>200000000</v>
      </c>
      <c r="H89" s="41">
        <v>207361100</v>
      </c>
      <c r="I89" s="41">
        <v>0</v>
      </c>
      <c r="J89" s="41">
        <v>7261100</v>
      </c>
      <c r="K89" s="113">
        <v>103.03</v>
      </c>
      <c r="L89" s="41">
        <v>103.45</v>
      </c>
      <c r="M89" s="41">
        <v>103.86</v>
      </c>
      <c r="N89" s="41">
        <v>103.63</v>
      </c>
      <c r="O89" s="54">
        <v>5.0000000000000001E-3</v>
      </c>
      <c r="P89" s="114">
        <v>1.9E-3</v>
      </c>
      <c r="Q89" s="42">
        <v>1.2999999999999999E-3</v>
      </c>
      <c r="R89" s="113">
        <v>0</v>
      </c>
    </row>
    <row r="90" spans="1:18" s="48" customFormat="1" ht="12.75" customHeight="1">
      <c r="A90" s="37" t="s">
        <v>121</v>
      </c>
      <c r="B90" s="38">
        <v>43887</v>
      </c>
      <c r="C90" s="38">
        <v>47473</v>
      </c>
      <c r="D90" s="39"/>
      <c r="E90" s="40">
        <v>200000000</v>
      </c>
      <c r="F90" s="40">
        <v>265800000</v>
      </c>
      <c r="G90" s="40">
        <v>200000000</v>
      </c>
      <c r="H90" s="41">
        <v>207631770.11000001</v>
      </c>
      <c r="I90" s="41">
        <v>0</v>
      </c>
      <c r="J90" s="41">
        <v>7448710</v>
      </c>
      <c r="K90" s="113">
        <v>103.54</v>
      </c>
      <c r="L90" s="41">
        <v>103.2</v>
      </c>
      <c r="M90" s="41">
        <v>104.4</v>
      </c>
      <c r="N90" s="41">
        <v>103.72</v>
      </c>
      <c r="O90" s="54">
        <v>5.0000000000000001E-3</v>
      </c>
      <c r="P90" s="114">
        <v>1.4E-3</v>
      </c>
      <c r="Q90" s="42">
        <v>1.1999999999999999E-3</v>
      </c>
      <c r="R90" s="113">
        <v>0</v>
      </c>
    </row>
    <row r="91" spans="1:18" s="251" customFormat="1" ht="13.5" customHeight="1">
      <c r="A91" s="37" t="s">
        <v>68</v>
      </c>
      <c r="B91" s="38">
        <v>43936</v>
      </c>
      <c r="C91" s="38">
        <v>47473</v>
      </c>
      <c r="D91" s="39"/>
      <c r="E91" s="40">
        <v>200000000</v>
      </c>
      <c r="F91" s="40">
        <v>250700000</v>
      </c>
      <c r="G91" s="40">
        <v>200000000</v>
      </c>
      <c r="H91" s="41">
        <v>199402489.88999999</v>
      </c>
      <c r="I91" s="41">
        <v>1137425</v>
      </c>
      <c r="J91" s="41">
        <v>222975</v>
      </c>
      <c r="K91" s="113">
        <v>98.83</v>
      </c>
      <c r="L91" s="41">
        <v>96.75</v>
      </c>
      <c r="M91" s="41">
        <v>102</v>
      </c>
      <c r="N91" s="41">
        <v>99.54</v>
      </c>
      <c r="O91" s="54">
        <v>5.0000000000000001E-3</v>
      </c>
      <c r="P91" s="114">
        <v>6.3E-3</v>
      </c>
      <c r="Q91" s="42">
        <v>5.4999999999999997E-3</v>
      </c>
      <c r="R91" s="113">
        <v>0</v>
      </c>
    </row>
    <row r="92" spans="1:18" s="48" customFormat="1" ht="12.75" customHeight="1">
      <c r="A92" s="30" t="s">
        <v>297</v>
      </c>
      <c r="B92" s="32"/>
      <c r="C92" s="32">
        <v>48077</v>
      </c>
      <c r="D92" s="288">
        <v>3833</v>
      </c>
      <c r="E92" s="34">
        <f>300000000+E94</f>
        <v>500000000</v>
      </c>
      <c r="F92" s="34">
        <f>555650000+F94</f>
        <v>909200000</v>
      </c>
      <c r="G92" s="34">
        <v>300000000</v>
      </c>
      <c r="H92" s="35"/>
      <c r="I92" s="35"/>
      <c r="J92" s="35"/>
      <c r="K92" s="86"/>
      <c r="L92" s="87"/>
      <c r="M92" s="87"/>
      <c r="N92" s="87"/>
      <c r="O92" s="85">
        <v>1E-3</v>
      </c>
      <c r="P92" s="88"/>
      <c r="Q92" s="36"/>
      <c r="R92" s="86"/>
    </row>
    <row r="93" spans="1:18" s="48" customFormat="1" ht="12.75" customHeight="1">
      <c r="A93" s="37" t="s">
        <v>64</v>
      </c>
      <c r="B93" s="38">
        <v>44244</v>
      </c>
      <c r="C93" s="38">
        <v>48077</v>
      </c>
      <c r="D93" s="112"/>
      <c r="E93" s="40">
        <v>300000000</v>
      </c>
      <c r="F93" s="40">
        <v>555650000</v>
      </c>
      <c r="G93" s="40">
        <v>300000000</v>
      </c>
      <c r="H93" s="41">
        <v>298731530</v>
      </c>
      <c r="I93" s="41">
        <v>1311550</v>
      </c>
      <c r="J93" s="41">
        <v>43080</v>
      </c>
      <c r="K93" s="113">
        <v>98.85</v>
      </c>
      <c r="L93" s="41">
        <v>98.86</v>
      </c>
      <c r="M93" s="41">
        <v>100.52</v>
      </c>
      <c r="N93" s="41">
        <v>99.58</v>
      </c>
      <c r="O93" s="54">
        <v>1E-3</v>
      </c>
      <c r="P93" s="114">
        <v>2.0999999999999999E-3</v>
      </c>
      <c r="Q93" s="42">
        <v>1.4E-3</v>
      </c>
      <c r="R93" s="113">
        <v>0</v>
      </c>
    </row>
    <row r="94" spans="1:18" s="48" customFormat="1" ht="12.75" customHeight="1">
      <c r="A94" s="37" t="s">
        <v>298</v>
      </c>
      <c r="B94" s="38">
        <v>44265</v>
      </c>
      <c r="C94" s="38">
        <v>48077</v>
      </c>
      <c r="D94" s="112"/>
      <c r="E94" s="40">
        <v>200000000</v>
      </c>
      <c r="F94" s="40">
        <v>353550000</v>
      </c>
      <c r="G94" s="40">
        <v>0</v>
      </c>
      <c r="H94" s="125" t="s">
        <v>299</v>
      </c>
      <c r="I94" s="125" t="s">
        <v>299</v>
      </c>
      <c r="J94" s="125" t="s">
        <v>299</v>
      </c>
      <c r="K94" s="113">
        <v>98.24</v>
      </c>
      <c r="L94" s="125" t="s">
        <v>299</v>
      </c>
      <c r="M94" s="125" t="s">
        <v>299</v>
      </c>
      <c r="N94" s="125" t="s">
        <v>299</v>
      </c>
      <c r="O94" s="54">
        <v>1E-3</v>
      </c>
      <c r="P94" s="114">
        <v>2.7000000000000001E-3</v>
      </c>
      <c r="Q94" s="125" t="s">
        <v>299</v>
      </c>
      <c r="R94" s="113">
        <v>0</v>
      </c>
    </row>
    <row r="95" spans="1:18" s="48" customFormat="1" ht="12.75" customHeight="1">
      <c r="A95" s="289" t="s">
        <v>88</v>
      </c>
      <c r="B95" s="290"/>
      <c r="C95" s="290"/>
      <c r="D95" s="162"/>
      <c r="E95" s="131">
        <f>+E44+E52+E59+E68+E76+E78+E81+E86+E92</f>
        <v>3605000000</v>
      </c>
      <c r="F95" s="131">
        <f>F44+F52+F59+F68+F76+F78+F81+F86+F92</f>
        <v>7553639400</v>
      </c>
      <c r="G95" s="131">
        <f>G44+G52+G59+G68+G76+G78+G81+G86+G92</f>
        <v>3347400000</v>
      </c>
      <c r="H95" s="131">
        <f>SUM(H44:H93)</f>
        <v>3428633565.2600002</v>
      </c>
      <c r="I95" s="131">
        <f>SUM(I44:I93)</f>
        <v>18048729</v>
      </c>
      <c r="J95" s="131">
        <f>SUM(J44:J93)</f>
        <v>83029714.219999999</v>
      </c>
      <c r="K95" s="132"/>
      <c r="L95" s="132"/>
      <c r="M95" s="132"/>
      <c r="N95" s="132"/>
      <c r="O95" s="133"/>
      <c r="P95" s="133"/>
      <c r="Q95" s="133"/>
      <c r="R95" s="134"/>
    </row>
    <row r="96" spans="1:18" s="48" customFormat="1" ht="12.75" customHeight="1">
      <c r="A96" s="291" t="s">
        <v>128</v>
      </c>
      <c r="B96" s="292"/>
      <c r="C96" s="292"/>
      <c r="D96" s="292"/>
      <c r="E96" s="293"/>
      <c r="F96" s="293"/>
      <c r="G96" s="293"/>
      <c r="H96" s="293"/>
      <c r="I96" s="293"/>
      <c r="J96" s="293"/>
      <c r="K96" s="294"/>
      <c r="L96" s="294"/>
      <c r="M96" s="294"/>
      <c r="N96" s="294"/>
      <c r="O96" s="295"/>
      <c r="P96" s="295"/>
      <c r="Q96" s="295"/>
      <c r="R96" s="296"/>
    </row>
    <row r="97" spans="1:18" s="48" customFormat="1" ht="12.75" customHeight="1">
      <c r="A97" s="297" t="s">
        <v>300</v>
      </c>
      <c r="B97" s="292"/>
      <c r="C97" s="292"/>
      <c r="D97" s="292"/>
      <c r="E97" s="293"/>
      <c r="F97" s="293"/>
      <c r="G97" s="293"/>
      <c r="H97" s="293"/>
      <c r="I97" s="293"/>
      <c r="J97" s="293"/>
      <c r="K97" s="294"/>
      <c r="L97" s="294"/>
      <c r="M97" s="294"/>
      <c r="N97" s="294"/>
      <c r="O97" s="295"/>
      <c r="P97" s="295"/>
      <c r="Q97" s="295"/>
      <c r="R97" s="296"/>
    </row>
    <row r="98" spans="1:18" s="48" customFormat="1" ht="12.75" customHeight="1">
      <c r="A98" s="297"/>
      <c r="B98" s="292"/>
      <c r="C98" s="292"/>
      <c r="D98" s="292"/>
      <c r="E98" s="293"/>
      <c r="F98" s="293"/>
      <c r="G98" s="293"/>
      <c r="H98" s="293"/>
      <c r="I98" s="293"/>
      <c r="J98" s="293"/>
      <c r="K98" s="294"/>
      <c r="L98" s="294"/>
      <c r="M98" s="294"/>
      <c r="N98" s="294"/>
      <c r="O98" s="295"/>
      <c r="P98" s="295"/>
      <c r="Q98" s="295"/>
      <c r="R98" s="296"/>
    </row>
    <row r="99" spans="1:18" s="48" customFormat="1" ht="15.75" customHeight="1">
      <c r="A99" s="297" t="s">
        <v>143</v>
      </c>
      <c r="B99" s="292"/>
      <c r="C99" s="292"/>
      <c r="D99" s="292"/>
      <c r="E99" s="293"/>
      <c r="F99" s="293"/>
      <c r="G99" s="293"/>
      <c r="H99" s="293"/>
      <c r="I99" s="293"/>
      <c r="J99" s="293"/>
      <c r="K99" s="294"/>
      <c r="L99" s="294"/>
      <c r="M99" s="294"/>
      <c r="N99" s="294"/>
      <c r="O99" s="295"/>
      <c r="P99" s="295"/>
      <c r="Q99" s="295"/>
      <c r="R99" s="296"/>
    </row>
    <row r="100" spans="1:18" s="48" customFormat="1" ht="15.75" customHeight="1">
      <c r="A100" s="297"/>
      <c r="B100" s="292"/>
      <c r="C100" s="292"/>
      <c r="D100" s="292"/>
      <c r="E100" s="293"/>
      <c r="F100" s="293"/>
      <c r="G100" s="293"/>
      <c r="H100" s="293"/>
      <c r="I100" s="293"/>
      <c r="J100" s="293"/>
      <c r="K100" s="294"/>
      <c r="L100" s="294"/>
      <c r="M100" s="294"/>
      <c r="N100" s="294"/>
      <c r="O100" s="295"/>
      <c r="P100" s="295"/>
      <c r="Q100" s="295"/>
      <c r="R100" s="296"/>
    </row>
    <row r="101" spans="1:18" s="48" customFormat="1" ht="15.75" customHeight="1">
      <c r="A101" s="297"/>
      <c r="B101" s="292"/>
      <c r="C101" s="292"/>
      <c r="D101" s="292"/>
      <c r="E101" s="293"/>
      <c r="F101" s="293"/>
      <c r="G101" s="293"/>
      <c r="H101" s="293"/>
      <c r="I101" s="293"/>
      <c r="J101" s="293"/>
      <c r="K101" s="294"/>
      <c r="L101" s="294"/>
      <c r="M101" s="294"/>
      <c r="N101" s="294"/>
      <c r="O101" s="295"/>
      <c r="P101" s="295"/>
      <c r="Q101" s="295"/>
      <c r="R101" s="296"/>
    </row>
    <row r="102" spans="1:18" s="48" customFormat="1" ht="15.75" customHeight="1">
      <c r="A102" s="297"/>
      <c r="B102" s="292"/>
      <c r="C102" s="292"/>
      <c r="D102" s="292"/>
      <c r="E102" s="293"/>
      <c r="F102" s="293"/>
      <c r="G102" s="293"/>
      <c r="H102" s="293"/>
      <c r="I102" s="293"/>
      <c r="J102" s="293"/>
      <c r="K102" s="294"/>
      <c r="L102" s="294"/>
      <c r="M102" s="294"/>
      <c r="N102" s="294"/>
      <c r="O102" s="295"/>
      <c r="P102" s="295"/>
      <c r="Q102" s="295"/>
      <c r="R102" s="296"/>
    </row>
    <row r="103" spans="1:18" s="48" customFormat="1" ht="15.75" customHeight="1">
      <c r="A103" s="297"/>
      <c r="B103" s="292"/>
      <c r="C103" s="292"/>
      <c r="D103" s="292"/>
      <c r="E103" s="293"/>
      <c r="F103" s="293"/>
      <c r="G103" s="293"/>
      <c r="H103" s="293"/>
      <c r="I103" s="293"/>
      <c r="J103" s="293"/>
      <c r="K103" s="294"/>
      <c r="L103" s="294"/>
      <c r="M103" s="294"/>
      <c r="N103" s="294"/>
      <c r="O103" s="295"/>
      <c r="P103" s="295"/>
      <c r="Q103" s="295"/>
      <c r="R103" s="296"/>
    </row>
    <row r="104" spans="1:18" s="120" customFormat="1" ht="12.75" customHeight="1">
      <c r="A104" s="382" t="s">
        <v>60</v>
      </c>
      <c r="B104" s="382"/>
      <c r="C104" s="382"/>
      <c r="D104" s="382"/>
      <c r="E104" s="382"/>
      <c r="F104" s="382"/>
      <c r="G104" s="382"/>
      <c r="H104" s="382"/>
      <c r="I104" s="382"/>
      <c r="J104" s="382"/>
      <c r="K104" s="382"/>
      <c r="L104" s="382"/>
      <c r="M104" s="382"/>
      <c r="N104" s="382"/>
      <c r="O104" s="382"/>
      <c r="P104" s="382"/>
      <c r="Q104" s="382"/>
      <c r="R104" s="382"/>
    </row>
    <row r="105" spans="1:18" s="48" customFormat="1" ht="12" customHeight="1">
      <c r="A105" s="393" t="s">
        <v>295</v>
      </c>
      <c r="B105" s="393"/>
      <c r="C105" s="393"/>
      <c r="D105" s="393"/>
      <c r="E105" s="393"/>
      <c r="F105" s="393"/>
      <c r="G105" s="393"/>
      <c r="H105" s="393"/>
      <c r="I105" s="393"/>
      <c r="J105" s="393"/>
      <c r="K105" s="393"/>
      <c r="L105" s="393"/>
      <c r="M105" s="393"/>
      <c r="N105" s="393"/>
      <c r="O105" s="393"/>
      <c r="P105" s="393"/>
      <c r="Q105" s="393"/>
      <c r="R105" s="393"/>
    </row>
    <row r="106" spans="1:18" s="48" customFormat="1" ht="14.25" customHeight="1">
      <c r="A106" s="186" t="s">
        <v>61</v>
      </c>
      <c r="B106" s="287"/>
      <c r="C106" s="187"/>
      <c r="D106" s="187"/>
      <c r="E106" s="187"/>
      <c r="F106" s="192"/>
      <c r="G106" s="193"/>
      <c r="H106" s="193"/>
      <c r="I106" s="194"/>
      <c r="J106" s="195"/>
      <c r="K106" s="187"/>
      <c r="L106" s="187"/>
      <c r="M106" s="187"/>
      <c r="N106" s="120"/>
      <c r="O106" s="120"/>
      <c r="P106" s="120"/>
      <c r="Q106" s="196"/>
      <c r="R106" s="120"/>
    </row>
    <row r="107" spans="1:18" s="48" customFormat="1" ht="23.25" customHeight="1">
      <c r="A107" s="385" t="s">
        <v>235</v>
      </c>
      <c r="B107" s="385" t="s">
        <v>236</v>
      </c>
      <c r="C107" s="385" t="s">
        <v>237</v>
      </c>
      <c r="D107" s="385" t="s">
        <v>238</v>
      </c>
      <c r="E107" s="233" t="s">
        <v>62</v>
      </c>
      <c r="F107" s="122"/>
      <c r="G107" s="123"/>
      <c r="H107" s="387" t="s">
        <v>239</v>
      </c>
      <c r="I107" s="387" t="s">
        <v>240</v>
      </c>
      <c r="J107" s="389" t="s">
        <v>241</v>
      </c>
      <c r="K107" s="234" t="s">
        <v>63</v>
      </c>
      <c r="L107" s="235"/>
      <c r="M107" s="235"/>
      <c r="N107" s="236"/>
      <c r="O107" s="385" t="s">
        <v>242</v>
      </c>
      <c r="P107" s="391" t="s">
        <v>243</v>
      </c>
      <c r="Q107" s="392"/>
      <c r="R107" s="385" t="s">
        <v>244</v>
      </c>
    </row>
    <row r="108" spans="1:18" s="48" customFormat="1" ht="71.25" customHeight="1">
      <c r="A108" s="386"/>
      <c r="B108" s="386"/>
      <c r="C108" s="386"/>
      <c r="D108" s="386"/>
      <c r="E108" s="247" t="s">
        <v>245</v>
      </c>
      <c r="F108" s="248" t="s">
        <v>246</v>
      </c>
      <c r="G108" s="249" t="s">
        <v>247</v>
      </c>
      <c r="H108" s="388"/>
      <c r="I108" s="388"/>
      <c r="J108" s="390"/>
      <c r="K108" s="286" t="s">
        <v>254</v>
      </c>
      <c r="L108" s="248" t="s">
        <v>249</v>
      </c>
      <c r="M108" s="250" t="s">
        <v>250</v>
      </c>
      <c r="N108" s="248" t="s">
        <v>251</v>
      </c>
      <c r="O108" s="386"/>
      <c r="P108" s="248" t="s">
        <v>252</v>
      </c>
      <c r="Q108" s="248" t="s">
        <v>253</v>
      </c>
      <c r="R108" s="386"/>
    </row>
    <row r="109" spans="1:18" s="48" customFormat="1" ht="12.75" customHeight="1">
      <c r="A109" s="30" t="s">
        <v>130</v>
      </c>
      <c r="B109" s="32"/>
      <c r="C109" s="32">
        <v>50942</v>
      </c>
      <c r="D109" s="64">
        <v>7305</v>
      </c>
      <c r="E109" s="34">
        <f>E110+E113+E111+E112</f>
        <v>695000000</v>
      </c>
      <c r="F109" s="34">
        <f>F110+F111+F113+F112</f>
        <v>907461921</v>
      </c>
      <c r="G109" s="34">
        <f>G110+G113+G111+G112</f>
        <v>569780000</v>
      </c>
      <c r="H109" s="35"/>
      <c r="I109" s="35"/>
      <c r="J109" s="35"/>
      <c r="K109" s="86"/>
      <c r="L109" s="87"/>
      <c r="M109" s="87"/>
      <c r="N109" s="87"/>
      <c r="O109" s="85">
        <v>1.4999999999999999E-2</v>
      </c>
      <c r="P109" s="88"/>
      <c r="Q109" s="36"/>
      <c r="R109" s="86"/>
    </row>
    <row r="110" spans="1:18" s="48" customFormat="1" ht="12.75" customHeight="1">
      <c r="A110" s="37" t="s">
        <v>64</v>
      </c>
      <c r="B110" s="38">
        <v>43637</v>
      </c>
      <c r="C110" s="38">
        <v>50942</v>
      </c>
      <c r="D110" s="39"/>
      <c r="E110" s="40">
        <v>200000000</v>
      </c>
      <c r="F110" s="40">
        <v>248281921</v>
      </c>
      <c r="G110" s="40">
        <v>100600000</v>
      </c>
      <c r="H110" s="41">
        <v>99049680</v>
      </c>
      <c r="I110" s="41">
        <v>1550320</v>
      </c>
      <c r="J110" s="41">
        <v>0</v>
      </c>
      <c r="K110" s="113">
        <v>94.1</v>
      </c>
      <c r="L110" s="41">
        <v>96.95</v>
      </c>
      <c r="M110" s="41">
        <v>100</v>
      </c>
      <c r="N110" s="41">
        <v>98.46</v>
      </c>
      <c r="O110" s="54">
        <v>1.4999999999999999E-2</v>
      </c>
      <c r="P110" s="114">
        <v>1.8599999999999998E-2</v>
      </c>
      <c r="Q110" s="42">
        <v>1.6E-2</v>
      </c>
      <c r="R110" s="113">
        <v>0</v>
      </c>
    </row>
    <row r="111" spans="1:18" s="190" customFormat="1" ht="12.75" customHeight="1">
      <c r="A111" s="37" t="s">
        <v>65</v>
      </c>
      <c r="B111" s="38">
        <v>43670</v>
      </c>
      <c r="C111" s="38">
        <v>50942</v>
      </c>
      <c r="D111" s="39"/>
      <c r="E111" s="40">
        <v>200000000</v>
      </c>
      <c r="F111" s="40">
        <v>282730000</v>
      </c>
      <c r="G111" s="40">
        <v>200000000</v>
      </c>
      <c r="H111" s="41">
        <v>199816401</v>
      </c>
      <c r="I111" s="41">
        <v>906699</v>
      </c>
      <c r="J111" s="41">
        <v>443100</v>
      </c>
      <c r="K111" s="113">
        <v>98.08</v>
      </c>
      <c r="L111" s="41">
        <v>97.55</v>
      </c>
      <c r="M111" s="41">
        <v>102.08</v>
      </c>
      <c r="N111" s="41">
        <v>99.77</v>
      </c>
      <c r="O111" s="54">
        <v>1.4999999999999999E-2</v>
      </c>
      <c r="P111" s="114">
        <v>1.6199999999999999E-2</v>
      </c>
      <c r="Q111" s="42">
        <v>1.52E-2</v>
      </c>
      <c r="R111" s="113">
        <v>0</v>
      </c>
    </row>
    <row r="112" spans="1:18" s="190" customFormat="1" ht="12.75" customHeight="1">
      <c r="A112" s="37" t="s">
        <v>69</v>
      </c>
      <c r="B112" s="38">
        <v>43705</v>
      </c>
      <c r="C112" s="38">
        <v>50942</v>
      </c>
      <c r="D112" s="39"/>
      <c r="E112" s="40">
        <v>200000000</v>
      </c>
      <c r="F112" s="40">
        <v>244200000</v>
      </c>
      <c r="G112" s="40">
        <v>200000000</v>
      </c>
      <c r="H112" s="41">
        <v>203314845</v>
      </c>
      <c r="I112" s="41">
        <v>5635</v>
      </c>
      <c r="J112" s="41">
        <v>2760480</v>
      </c>
      <c r="K112" s="113">
        <v>100.54</v>
      </c>
      <c r="L112" s="41">
        <v>98.81</v>
      </c>
      <c r="M112" s="41">
        <v>104.91</v>
      </c>
      <c r="N112" s="41">
        <v>101.38</v>
      </c>
      <c r="O112" s="54">
        <v>1.4999999999999999E-2</v>
      </c>
      <c r="P112" s="114">
        <v>1.47E-2</v>
      </c>
      <c r="Q112" s="42">
        <v>1.4200000000000001E-2</v>
      </c>
      <c r="R112" s="113">
        <v>0</v>
      </c>
    </row>
    <row r="113" spans="1:18" s="48" customFormat="1" ht="12.75" customHeight="1">
      <c r="A113" s="37" t="s">
        <v>67</v>
      </c>
      <c r="B113" s="66">
        <v>43747</v>
      </c>
      <c r="C113" s="38">
        <v>50942</v>
      </c>
      <c r="D113" s="112"/>
      <c r="E113" s="40">
        <v>95000000</v>
      </c>
      <c r="F113" s="40">
        <v>132250000</v>
      </c>
      <c r="G113" s="40">
        <v>69180000</v>
      </c>
      <c r="H113" s="41">
        <v>71019438</v>
      </c>
      <c r="I113" s="41">
        <v>0</v>
      </c>
      <c r="J113" s="41">
        <v>1528128</v>
      </c>
      <c r="K113" s="113">
        <v>100.86</v>
      </c>
      <c r="L113" s="41">
        <v>101.5</v>
      </c>
      <c r="M113" s="41">
        <v>104.35</v>
      </c>
      <c r="N113" s="41">
        <v>102.21</v>
      </c>
      <c r="O113" s="54">
        <v>1.4999999999999999E-2</v>
      </c>
      <c r="P113" s="114">
        <v>1.4500000000000001E-2</v>
      </c>
      <c r="Q113" s="42">
        <v>1.38E-2</v>
      </c>
      <c r="R113" s="113">
        <v>0</v>
      </c>
    </row>
    <row r="114" spans="1:18" s="48" customFormat="1" ht="12.75" customHeight="1">
      <c r="A114" s="139" t="s">
        <v>131</v>
      </c>
      <c r="B114" s="130"/>
      <c r="C114" s="130"/>
      <c r="D114" s="162"/>
      <c r="E114" s="131">
        <f>E109</f>
        <v>695000000</v>
      </c>
      <c r="F114" s="131">
        <f>F109</f>
        <v>907461921</v>
      </c>
      <c r="G114" s="131">
        <f>G109</f>
        <v>569780000</v>
      </c>
      <c r="H114" s="131">
        <f>H110+H113+H111+H112</f>
        <v>573200364</v>
      </c>
      <c r="I114" s="131">
        <f>I110+I113+I111+I112</f>
        <v>2462654</v>
      </c>
      <c r="J114" s="131">
        <f>J110+J113+J111+J112</f>
        <v>4731708</v>
      </c>
      <c r="K114" s="132"/>
      <c r="L114" s="132"/>
      <c r="M114" s="132"/>
      <c r="N114" s="132"/>
      <c r="O114" s="133"/>
      <c r="P114" s="133"/>
      <c r="Q114" s="133"/>
      <c r="R114" s="134"/>
    </row>
    <row r="115" spans="1:18" s="48" customFormat="1" ht="15" customHeight="1">
      <c r="A115" s="163" t="s">
        <v>132</v>
      </c>
      <c r="B115" s="96"/>
      <c r="C115" s="96"/>
      <c r="D115" s="96"/>
      <c r="E115" s="97">
        <f t="shared" ref="E115:J115" si="1">E114+E95+E33+E25</f>
        <v>4850000000</v>
      </c>
      <c r="F115" s="97">
        <f t="shared" si="1"/>
        <v>9657067773</v>
      </c>
      <c r="G115" s="97">
        <f t="shared" si="1"/>
        <v>4402180000</v>
      </c>
      <c r="H115" s="97">
        <f t="shared" si="1"/>
        <v>4492413927.4400005</v>
      </c>
      <c r="I115" s="97">
        <f t="shared" si="1"/>
        <v>22819319.84</v>
      </c>
      <c r="J115" s="97">
        <f t="shared" si="1"/>
        <v>94594357.219999999</v>
      </c>
      <c r="K115" s="164"/>
      <c r="L115" s="164"/>
      <c r="M115" s="164"/>
      <c r="N115" s="109"/>
      <c r="O115" s="57"/>
      <c r="P115" s="98"/>
      <c r="Q115" s="57"/>
      <c r="R115" s="110"/>
    </row>
    <row r="116" spans="1:18" s="48" customFormat="1" ht="13.5" customHeight="1">
      <c r="A116" s="56" t="s">
        <v>90</v>
      </c>
      <c r="B116" s="57"/>
      <c r="C116" s="57"/>
      <c r="D116" s="57"/>
      <c r="E116" s="97">
        <f t="shared" ref="E116:J116" si="2">SUM(+E115+E19)</f>
        <v>6150000000</v>
      </c>
      <c r="F116" s="97">
        <f t="shared" si="2"/>
        <v>11995817773</v>
      </c>
      <c r="G116" s="97">
        <f t="shared" si="2"/>
        <v>5502180000</v>
      </c>
      <c r="H116" s="97">
        <f t="shared" si="2"/>
        <v>5596988717.7200003</v>
      </c>
      <c r="I116" s="97">
        <f t="shared" si="2"/>
        <v>23991749.84</v>
      </c>
      <c r="J116" s="97">
        <f t="shared" si="2"/>
        <v>100335457.22</v>
      </c>
      <c r="K116" s="100" t="s">
        <v>1</v>
      </c>
      <c r="L116" s="100"/>
      <c r="M116" s="100"/>
      <c r="N116" s="101" t="s">
        <v>1</v>
      </c>
      <c r="O116" s="57"/>
      <c r="P116" s="99"/>
      <c r="Q116" s="102"/>
      <c r="R116" s="99"/>
    </row>
    <row r="117" spans="1:18" ht="12.75" customHeight="1">
      <c r="A117" s="58" t="s">
        <v>128</v>
      </c>
      <c r="B117" s="29"/>
      <c r="C117" s="29"/>
      <c r="D117" s="29"/>
      <c r="E117" s="29"/>
      <c r="F117" s="59"/>
      <c r="G117" s="48"/>
      <c r="H117" s="48"/>
      <c r="I117" s="48"/>
      <c r="J117" s="60"/>
      <c r="K117" s="48"/>
      <c r="L117" s="48"/>
      <c r="M117" s="48"/>
      <c r="N117" s="48"/>
      <c r="P117" s="48"/>
      <c r="Q117" s="48"/>
      <c r="R117" s="48"/>
    </row>
    <row r="118" spans="1:18" ht="12.6" customHeight="1">
      <c r="A118" s="58"/>
      <c r="B118" s="29"/>
      <c r="C118" s="29"/>
      <c r="D118" s="29"/>
      <c r="E118" s="29"/>
      <c r="F118" s="59"/>
      <c r="G118" s="48"/>
      <c r="H118" s="48"/>
      <c r="I118" s="48"/>
      <c r="J118" s="60"/>
      <c r="K118" s="48"/>
      <c r="L118" s="48"/>
      <c r="M118" s="48"/>
      <c r="N118" s="48"/>
      <c r="P118" s="48"/>
      <c r="Q118" s="48"/>
      <c r="R118" s="48"/>
    </row>
    <row r="119" spans="1:18" ht="12.6" customHeight="1">
      <c r="A119" s="61" t="s">
        <v>143</v>
      </c>
      <c r="B119" s="29"/>
      <c r="C119" s="29"/>
      <c r="D119" s="29"/>
      <c r="E119" s="128"/>
      <c r="F119" s="59"/>
      <c r="G119" s="48"/>
      <c r="H119" s="48"/>
      <c r="I119" s="48"/>
      <c r="J119" s="60"/>
      <c r="K119" s="48"/>
      <c r="L119" s="48"/>
      <c r="M119" s="48"/>
      <c r="N119" s="48"/>
      <c r="P119" s="62"/>
      <c r="Q119" s="48"/>
      <c r="R119" s="48"/>
    </row>
    <row r="120" spans="1:18" s="48" customFormat="1" ht="95.25" customHeight="1">
      <c r="A120" s="382"/>
      <c r="B120" s="382"/>
      <c r="C120" s="382"/>
      <c r="D120" s="382"/>
      <c r="E120" s="382"/>
      <c r="F120" s="382"/>
      <c r="G120" s="382"/>
      <c r="H120" s="382"/>
      <c r="I120" s="382"/>
      <c r="J120" s="382"/>
      <c r="K120" s="382"/>
      <c r="L120" s="382"/>
      <c r="M120" s="382"/>
      <c r="N120" s="382"/>
      <c r="O120" s="382"/>
      <c r="P120" s="382"/>
      <c r="Q120" s="382"/>
      <c r="R120" s="382"/>
    </row>
    <row r="121" spans="1:18" s="48" customFormat="1" ht="17.25" customHeight="1">
      <c r="A121" s="382" t="s">
        <v>60</v>
      </c>
      <c r="B121" s="383"/>
      <c r="C121" s="383"/>
      <c r="D121" s="383"/>
      <c r="E121" s="383"/>
      <c r="F121" s="383"/>
      <c r="G121" s="383"/>
      <c r="H121" s="383"/>
      <c r="I121" s="383"/>
      <c r="J121" s="383"/>
      <c r="K121" s="383"/>
      <c r="L121" s="383"/>
      <c r="M121" s="383"/>
      <c r="N121" s="383"/>
      <c r="O121" s="383"/>
      <c r="P121" s="383"/>
      <c r="Q121" s="383"/>
      <c r="R121" s="383"/>
    </row>
    <row r="122" spans="1:18" s="48" customFormat="1" ht="12.75" customHeight="1">
      <c r="A122" s="384" t="str">
        <f>A5</f>
        <v>НАМИРАЩИ СЕ В ОБРAЩЕНИЕ КЪМ 31.03.2021 г.</v>
      </c>
      <c r="B122" s="384"/>
      <c r="C122" s="384"/>
      <c r="D122" s="384"/>
      <c r="E122" s="384"/>
      <c r="F122" s="384"/>
      <c r="G122" s="384"/>
      <c r="H122" s="384"/>
      <c r="I122" s="384"/>
      <c r="J122" s="384"/>
      <c r="K122" s="384"/>
      <c r="L122" s="384"/>
      <c r="M122" s="384"/>
      <c r="N122" s="384"/>
      <c r="O122" s="384"/>
      <c r="P122" s="384"/>
      <c r="Q122" s="384"/>
      <c r="R122" s="384"/>
    </row>
    <row r="123" spans="1:18" s="48" customFormat="1" ht="38.25" customHeight="1">
      <c r="A123" s="186" t="s">
        <v>91</v>
      </c>
      <c r="B123" s="287"/>
      <c r="C123" s="187"/>
      <c r="D123" s="187"/>
      <c r="E123" s="187"/>
      <c r="F123" s="192"/>
      <c r="G123" s="193"/>
      <c r="H123" s="193"/>
      <c r="I123" s="194"/>
      <c r="J123" s="195"/>
      <c r="K123" s="187"/>
      <c r="L123" s="187"/>
      <c r="M123" s="187"/>
      <c r="N123" s="120"/>
      <c r="O123" s="120"/>
      <c r="P123" s="120"/>
      <c r="Q123" s="196"/>
      <c r="R123" s="120"/>
    </row>
    <row r="124" spans="1:18" s="48" customFormat="1" ht="27" customHeight="1">
      <c r="A124" s="385" t="s">
        <v>235</v>
      </c>
      <c r="B124" s="385" t="s">
        <v>236</v>
      </c>
      <c r="C124" s="385" t="s">
        <v>237</v>
      </c>
      <c r="D124" s="385" t="s">
        <v>238</v>
      </c>
      <c r="E124" s="233" t="s">
        <v>92</v>
      </c>
      <c r="F124" s="122"/>
      <c r="G124" s="123"/>
      <c r="H124" s="387" t="s">
        <v>255</v>
      </c>
      <c r="I124" s="387" t="s">
        <v>256</v>
      </c>
      <c r="J124" s="389" t="s">
        <v>257</v>
      </c>
      <c r="K124" s="234" t="s">
        <v>258</v>
      </c>
      <c r="L124" s="235"/>
      <c r="M124" s="235"/>
      <c r="N124" s="236"/>
      <c r="O124" s="385" t="s">
        <v>242</v>
      </c>
      <c r="P124" s="391" t="s">
        <v>243</v>
      </c>
      <c r="Q124" s="392"/>
      <c r="R124" s="385" t="s">
        <v>244</v>
      </c>
    </row>
    <row r="125" spans="1:18" s="48" customFormat="1" ht="76.5" customHeight="1">
      <c r="A125" s="386"/>
      <c r="B125" s="386"/>
      <c r="C125" s="386"/>
      <c r="D125" s="386"/>
      <c r="E125" s="247" t="s">
        <v>245</v>
      </c>
      <c r="F125" s="248" t="s">
        <v>246</v>
      </c>
      <c r="G125" s="249" t="s">
        <v>247</v>
      </c>
      <c r="H125" s="388"/>
      <c r="I125" s="388"/>
      <c r="J125" s="390"/>
      <c r="K125" s="286" t="s">
        <v>254</v>
      </c>
      <c r="L125" s="248" t="s">
        <v>249</v>
      </c>
      <c r="M125" s="250" t="s">
        <v>250</v>
      </c>
      <c r="N125" s="248" t="s">
        <v>251</v>
      </c>
      <c r="O125" s="386"/>
      <c r="P125" s="248" t="s">
        <v>252</v>
      </c>
      <c r="Q125" s="248" t="s">
        <v>253</v>
      </c>
      <c r="R125" s="386"/>
    </row>
    <row r="126" spans="1:18" s="190" customFormat="1" ht="12.75" customHeight="1">
      <c r="A126" s="169" t="s">
        <v>93</v>
      </c>
      <c r="B126" s="103"/>
      <c r="C126" s="53">
        <v>45929</v>
      </c>
      <c r="D126" s="104">
        <v>5479</v>
      </c>
      <c r="E126" s="34">
        <f>+E127</f>
        <v>45000000</v>
      </c>
      <c r="F126" s="105">
        <f>+F127</f>
        <v>311355000</v>
      </c>
      <c r="G126" s="34">
        <f>+G127</f>
        <v>234105000</v>
      </c>
      <c r="H126" s="106"/>
      <c r="I126" s="70"/>
      <c r="J126" s="107"/>
      <c r="K126" s="69"/>
      <c r="L126" s="106"/>
      <c r="M126" s="69"/>
      <c r="N126" s="106"/>
      <c r="O126" s="65">
        <v>5.7500000000000002E-2</v>
      </c>
      <c r="P126" s="106"/>
      <c r="Q126" s="69"/>
      <c r="R126" s="69"/>
    </row>
    <row r="127" spans="1:18" s="190" customFormat="1" ht="12.75" customHeight="1">
      <c r="A127" s="37" t="s">
        <v>64</v>
      </c>
      <c r="B127" s="66">
        <v>40450</v>
      </c>
      <c r="C127" s="38">
        <v>45929</v>
      </c>
      <c r="D127" s="67"/>
      <c r="E127" s="40">
        <v>45000000</v>
      </c>
      <c r="F127" s="68">
        <v>311355000</v>
      </c>
      <c r="G127" s="40">
        <v>234105000</v>
      </c>
      <c r="H127" s="49">
        <v>220614369</v>
      </c>
      <c r="I127" s="40">
        <v>13490631</v>
      </c>
      <c r="J127" s="50">
        <v>0</v>
      </c>
      <c r="K127" s="41">
        <v>93.24</v>
      </c>
      <c r="L127" s="50">
        <v>92.89</v>
      </c>
      <c r="M127" s="41">
        <v>97.57</v>
      </c>
      <c r="N127" s="50">
        <v>94.24</v>
      </c>
      <c r="O127" s="54">
        <v>5.7500000000000002E-2</v>
      </c>
      <c r="P127" s="51">
        <v>6.5600000000000006E-2</v>
      </c>
      <c r="Q127" s="42">
        <v>6.4500000000000002E-2</v>
      </c>
      <c r="R127" s="40">
        <v>0.17</v>
      </c>
    </row>
    <row r="128" spans="1:18" s="48" customFormat="1" ht="12.75" customHeight="1">
      <c r="A128" s="136" t="s">
        <v>94</v>
      </c>
      <c r="B128" s="137"/>
      <c r="C128" s="137"/>
      <c r="D128" s="137"/>
      <c r="E128" s="131">
        <f>E126</f>
        <v>45000000</v>
      </c>
      <c r="F128" s="298">
        <f>F126</f>
        <v>311355000</v>
      </c>
      <c r="G128" s="131">
        <f>G126</f>
        <v>234105000</v>
      </c>
      <c r="H128" s="298">
        <f>SUM(H127:H127)</f>
        <v>220614369</v>
      </c>
      <c r="I128" s="131">
        <f>SUM(I127:I127)</f>
        <v>13490631</v>
      </c>
      <c r="J128" s="298">
        <f>SUM(J127:J127)</f>
        <v>0</v>
      </c>
      <c r="K128" s="132"/>
      <c r="L128" s="145"/>
      <c r="M128" s="132"/>
      <c r="N128" s="145"/>
      <c r="O128" s="133"/>
      <c r="P128" s="137"/>
      <c r="Q128" s="133"/>
      <c r="R128" s="134"/>
    </row>
    <row r="129" spans="1:18" s="48" customFormat="1" ht="12.75" customHeight="1">
      <c r="A129" s="170"/>
      <c r="B129" s="28"/>
      <c r="C129" s="28"/>
      <c r="D129" s="28"/>
      <c r="E129" s="171"/>
      <c r="F129" s="167"/>
      <c r="G129" s="171"/>
      <c r="H129" s="167"/>
      <c r="I129" s="171"/>
      <c r="J129" s="167"/>
      <c r="K129" s="172"/>
      <c r="L129" s="168"/>
      <c r="M129" s="172"/>
      <c r="N129" s="168"/>
      <c r="O129" s="173"/>
      <c r="P129" s="166"/>
      <c r="Q129" s="173"/>
      <c r="R129" s="174"/>
    </row>
    <row r="130" spans="1:18" s="48" customFormat="1" ht="12.75" customHeight="1">
      <c r="A130" s="136" t="s">
        <v>89</v>
      </c>
      <c r="B130" s="137"/>
      <c r="C130" s="137"/>
      <c r="D130" s="137"/>
      <c r="E130" s="131">
        <f>E128</f>
        <v>45000000</v>
      </c>
      <c r="F130" s="298">
        <f>F128</f>
        <v>311355000</v>
      </c>
      <c r="G130" s="131">
        <f>G128</f>
        <v>234105000</v>
      </c>
      <c r="H130" s="298">
        <f>H128</f>
        <v>220614369</v>
      </c>
      <c r="I130" s="131">
        <f>I128</f>
        <v>13490631</v>
      </c>
      <c r="J130" s="298">
        <f>SUM(J129:J129)</f>
        <v>0</v>
      </c>
      <c r="K130" s="133"/>
      <c r="L130" s="137"/>
      <c r="M130" s="133"/>
      <c r="N130" s="137"/>
      <c r="O130" s="133"/>
      <c r="P130" s="137"/>
      <c r="Q130" s="133"/>
      <c r="R130" s="175"/>
    </row>
    <row r="131" spans="1:18" ht="12.75" customHeight="1">
      <c r="A131" s="165"/>
      <c r="B131" s="166"/>
      <c r="C131" s="166"/>
      <c r="D131" s="166"/>
      <c r="E131" s="171"/>
      <c r="F131" s="167"/>
      <c r="G131" s="174"/>
      <c r="H131" s="176"/>
      <c r="I131" s="174"/>
      <c r="J131" s="177"/>
      <c r="K131" s="172"/>
      <c r="L131" s="168"/>
      <c r="M131" s="172"/>
      <c r="N131" s="168"/>
      <c r="O131" s="173"/>
      <c r="P131" s="166"/>
      <c r="Q131" s="173"/>
      <c r="R131" s="174"/>
    </row>
    <row r="132" spans="1:18" ht="12.6" customHeight="1">
      <c r="A132" s="136" t="s">
        <v>95</v>
      </c>
      <c r="B132" s="137"/>
      <c r="C132" s="137"/>
      <c r="D132" s="137"/>
      <c r="E132" s="97">
        <f t="shared" ref="E132:J132" si="3">SUM(E130)</f>
        <v>45000000</v>
      </c>
      <c r="F132" s="299">
        <f t="shared" si="3"/>
        <v>311355000</v>
      </c>
      <c r="G132" s="97">
        <f t="shared" si="3"/>
        <v>234105000</v>
      </c>
      <c r="H132" s="299">
        <f t="shared" si="3"/>
        <v>220614369</v>
      </c>
      <c r="I132" s="97">
        <f t="shared" si="3"/>
        <v>13490631</v>
      </c>
      <c r="J132" s="299">
        <f t="shared" si="3"/>
        <v>0</v>
      </c>
      <c r="K132" s="101" t="s">
        <v>1</v>
      </c>
      <c r="L132" s="300"/>
      <c r="M132" s="101"/>
      <c r="N132" s="300" t="s">
        <v>1</v>
      </c>
      <c r="O132" s="98"/>
      <c r="P132" s="102"/>
      <c r="Q132" s="99"/>
      <c r="R132" s="99"/>
    </row>
    <row r="133" spans="1:18" ht="12.75" customHeight="1">
      <c r="A133" s="58" t="s">
        <v>128</v>
      </c>
      <c r="B133" s="29"/>
      <c r="C133" s="29"/>
      <c r="D133" s="29"/>
      <c r="E133" s="29"/>
      <c r="F133" s="59"/>
      <c r="G133" s="48"/>
      <c r="H133" s="48"/>
      <c r="I133" s="48"/>
      <c r="J133" s="60"/>
      <c r="K133" s="48"/>
      <c r="L133" s="48"/>
      <c r="M133" s="48"/>
      <c r="N133" s="48"/>
      <c r="P133" s="48"/>
      <c r="Q133" s="48"/>
      <c r="R133" s="48"/>
    </row>
    <row r="134" spans="1:18" ht="12.6" customHeight="1">
      <c r="A134" s="58"/>
      <c r="B134" s="29"/>
      <c r="C134" s="29"/>
      <c r="D134" s="29"/>
      <c r="E134" s="29"/>
      <c r="F134" s="59"/>
      <c r="G134" s="48"/>
      <c r="H134" s="48"/>
      <c r="I134" s="48"/>
      <c r="J134" s="60"/>
      <c r="K134" s="48"/>
      <c r="L134" s="48"/>
      <c r="M134" s="48"/>
      <c r="N134" s="48"/>
      <c r="P134" s="48"/>
      <c r="Q134" s="48"/>
      <c r="R134" s="48"/>
    </row>
    <row r="135" spans="1:18" ht="12.6" customHeight="1">
      <c r="A135" s="61" t="s">
        <v>143</v>
      </c>
      <c r="B135" s="29"/>
      <c r="C135" s="29"/>
      <c r="D135" s="29"/>
      <c r="E135" s="128"/>
      <c r="F135" s="59"/>
      <c r="G135" s="48"/>
      <c r="H135" s="48"/>
      <c r="I135" s="48"/>
      <c r="J135" s="60"/>
      <c r="K135" s="48"/>
      <c r="L135" s="48"/>
      <c r="M135" s="48"/>
      <c r="N135" s="48"/>
      <c r="P135" s="62"/>
      <c r="Q135" s="48"/>
      <c r="R135" s="48"/>
    </row>
    <row r="136" spans="1:18" ht="12.6" customHeight="1">
      <c r="A136" s="61"/>
      <c r="B136" s="29"/>
      <c r="C136" s="29"/>
      <c r="D136" s="29"/>
      <c r="E136" s="128"/>
      <c r="F136" s="59"/>
      <c r="G136" s="48"/>
      <c r="H136" s="48"/>
      <c r="I136" s="48"/>
      <c r="J136" s="60"/>
      <c r="K136" s="48"/>
      <c r="L136" s="48"/>
      <c r="M136" s="48"/>
      <c r="N136" s="48"/>
      <c r="P136" s="62"/>
      <c r="Q136" s="48"/>
      <c r="R136" s="48"/>
    </row>
    <row r="137" spans="1:18" ht="12.6" customHeight="1">
      <c r="A137" s="61"/>
      <c r="B137" s="29"/>
      <c r="C137" s="29"/>
      <c r="D137" s="29"/>
      <c r="E137" s="29"/>
      <c r="F137" s="59"/>
      <c r="G137" s="48"/>
      <c r="H137" s="48"/>
      <c r="I137" s="48"/>
      <c r="J137" s="60"/>
      <c r="K137" s="48"/>
      <c r="L137" s="48"/>
      <c r="M137" s="48"/>
      <c r="N137" s="48"/>
      <c r="P137" s="48"/>
      <c r="Q137" s="48"/>
      <c r="R137" s="48"/>
    </row>
    <row r="138" spans="1:18" ht="12.6" customHeight="1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</row>
    <row r="139" spans="1:18" ht="12.6" customHeight="1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</row>
    <row r="140" spans="1:18" ht="12.6" customHeight="1">
      <c r="F140" s="202"/>
      <c r="H140" s="201"/>
      <c r="J140" s="197"/>
    </row>
    <row r="141" spans="1:18" ht="12.6" customHeight="1">
      <c r="F141" s="197"/>
      <c r="H141" s="201"/>
      <c r="J141" s="197"/>
    </row>
    <row r="142" spans="1:18" ht="12.6" customHeight="1">
      <c r="F142" s="197"/>
      <c r="H142" s="201"/>
      <c r="J142" s="197"/>
    </row>
    <row r="143" spans="1:18" ht="12.6" customHeight="1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</row>
    <row r="144" spans="1:18" ht="12.6" customHeight="1">
      <c r="F144" s="202"/>
      <c r="H144" s="201"/>
      <c r="J144" s="197"/>
    </row>
    <row r="145" spans="6:10" ht="12.6" customHeight="1">
      <c r="F145" s="197"/>
      <c r="H145" s="201"/>
      <c r="J145" s="197"/>
    </row>
    <row r="146" spans="6:10" ht="12.6" customHeight="1">
      <c r="F146" s="197"/>
      <c r="H146" s="201"/>
      <c r="J146" s="197"/>
    </row>
    <row r="147" spans="6:10">
      <c r="F147" s="197"/>
      <c r="H147" s="201"/>
      <c r="J147" s="197"/>
    </row>
    <row r="148" spans="6:10">
      <c r="F148" s="197"/>
      <c r="H148" s="201"/>
      <c r="J148" s="197"/>
    </row>
    <row r="150" spans="6:10">
      <c r="H150" s="188"/>
    </row>
  </sheetData>
  <mergeCells count="50">
    <mergeCell ref="H3:I3"/>
    <mergeCell ref="A4:R4"/>
    <mergeCell ref="A5:R5"/>
    <mergeCell ref="A8:A9"/>
    <mergeCell ref="B8:B9"/>
    <mergeCell ref="C8:C9"/>
    <mergeCell ref="D8:D9"/>
    <mergeCell ref="H8:H9"/>
    <mergeCell ref="I8:I9"/>
    <mergeCell ref="J8:J9"/>
    <mergeCell ref="O8:O9"/>
    <mergeCell ref="P8:Q8"/>
    <mergeCell ref="R8:R9"/>
    <mergeCell ref="A39:R39"/>
    <mergeCell ref="A40:R40"/>
    <mergeCell ref="A42:A43"/>
    <mergeCell ref="B42:B43"/>
    <mergeCell ref="C42:C43"/>
    <mergeCell ref="D42:D43"/>
    <mergeCell ref="H42:H43"/>
    <mergeCell ref="I42:I43"/>
    <mergeCell ref="J42:J43"/>
    <mergeCell ref="O42:O43"/>
    <mergeCell ref="P42:Q42"/>
    <mergeCell ref="R42:R43"/>
    <mergeCell ref="A104:R104"/>
    <mergeCell ref="A105:R105"/>
    <mergeCell ref="A107:A108"/>
    <mergeCell ref="B107:B108"/>
    <mergeCell ref="C107:C108"/>
    <mergeCell ref="D107:D108"/>
    <mergeCell ref="H107:H108"/>
    <mergeCell ref="I107:I108"/>
    <mergeCell ref="J107:J108"/>
    <mergeCell ref="O107:O108"/>
    <mergeCell ref="P107:Q107"/>
    <mergeCell ref="R107:R108"/>
    <mergeCell ref="A120:R120"/>
    <mergeCell ref="A121:R121"/>
    <mergeCell ref="A122:R122"/>
    <mergeCell ref="A124:A125"/>
    <mergeCell ref="B124:B125"/>
    <mergeCell ref="C124:C125"/>
    <mergeCell ref="D124:D125"/>
    <mergeCell ref="H124:H125"/>
    <mergeCell ref="I124:I125"/>
    <mergeCell ref="J124:J125"/>
    <mergeCell ref="O124:O125"/>
    <mergeCell ref="P124:Q124"/>
    <mergeCell ref="R124:R125"/>
  </mergeCells>
  <pageMargins left="0.19685039370078741" right="0.31496062992125984" top="0.35433070866141736" bottom="0.35433070866141736" header="0.31496062992125984" footer="0.31496062992125984"/>
  <pageSetup paperSize="9" scale="60" orientation="landscape" r:id="rId1"/>
  <rowBreaks count="2" manualBreakCount="2">
    <brk id="36" max="16383" man="1"/>
    <brk id="99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>
      <selection activeCell="N11" sqref="N11"/>
    </sheetView>
  </sheetViews>
  <sheetFormatPr defaultRowHeight="15"/>
  <sheetData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>
      <selection activeCell="Q31" sqref="Q31"/>
    </sheetView>
  </sheetViews>
  <sheetFormatPr defaultRowHeight="15"/>
  <sheetData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3"/>
  <sheetViews>
    <sheetView showGridLines="0" workbookViewId="0">
      <selection activeCell="H26" sqref="H26"/>
    </sheetView>
  </sheetViews>
  <sheetFormatPr defaultRowHeight="15"/>
  <sheetData>
    <row r="2" spans="1:17" ht="15.75">
      <c r="A2" s="398" t="s">
        <v>135</v>
      </c>
      <c r="B2" s="398"/>
      <c r="C2" s="398"/>
      <c r="D2" s="398"/>
      <c r="E2" s="398"/>
      <c r="F2" s="398"/>
      <c r="G2" s="398"/>
      <c r="H2" s="398"/>
      <c r="I2" s="398"/>
      <c r="J2" s="398"/>
      <c r="K2" s="398"/>
      <c r="L2" s="398"/>
      <c r="M2" s="398"/>
      <c r="N2" s="178"/>
      <c r="O2" s="178"/>
      <c r="P2" s="178"/>
      <c r="Q2" s="178"/>
    </row>
    <row r="3" spans="1:17" ht="15.75">
      <c r="A3" s="398" t="s">
        <v>324</v>
      </c>
      <c r="B3" s="398"/>
      <c r="C3" s="398"/>
      <c r="D3" s="398"/>
      <c r="E3" s="398"/>
      <c r="F3" s="398"/>
      <c r="G3" s="398"/>
      <c r="H3" s="398"/>
      <c r="I3" s="398"/>
      <c r="J3" s="398"/>
      <c r="K3" s="398"/>
      <c r="L3" s="398"/>
      <c r="M3" s="398"/>
      <c r="N3" s="398"/>
      <c r="O3" s="178"/>
      <c r="P3" s="178"/>
      <c r="Q3" s="178"/>
    </row>
  </sheetData>
  <mergeCells count="2">
    <mergeCell ref="A2:M2"/>
    <mergeCell ref="A3:N3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5"/>
  <sheetViews>
    <sheetView showGridLines="0" workbookViewId="0">
      <selection activeCell="F26" sqref="F26"/>
    </sheetView>
  </sheetViews>
  <sheetFormatPr defaultRowHeight="15"/>
  <cols>
    <col min="5" max="5" width="12" bestFit="1" customWidth="1"/>
    <col min="14" max="14" width="10.28515625" customWidth="1"/>
  </cols>
  <sheetData>
    <row r="2" spans="1:14">
      <c r="A2" s="398" t="s">
        <v>136</v>
      </c>
      <c r="B2" s="398"/>
      <c r="C2" s="398"/>
      <c r="D2" s="398"/>
      <c r="E2" s="398"/>
      <c r="F2" s="398"/>
      <c r="G2" s="398"/>
      <c r="H2" s="398"/>
      <c r="I2" s="398"/>
      <c r="J2" s="398"/>
      <c r="K2" s="398"/>
      <c r="L2" s="398"/>
      <c r="M2" s="398"/>
      <c r="N2" s="398"/>
    </row>
    <row r="3" spans="1:14">
      <c r="A3" s="398" t="s">
        <v>324</v>
      </c>
      <c r="B3" s="398"/>
      <c r="C3" s="398"/>
      <c r="D3" s="398"/>
      <c r="E3" s="398"/>
      <c r="F3" s="398"/>
      <c r="G3" s="398"/>
      <c r="H3" s="398"/>
      <c r="I3" s="398"/>
      <c r="J3" s="398"/>
      <c r="K3" s="398"/>
      <c r="L3" s="398"/>
      <c r="M3" s="398"/>
      <c r="N3" s="398"/>
    </row>
    <row r="5" spans="1:14">
      <c r="H5" s="228"/>
    </row>
  </sheetData>
  <mergeCells count="2">
    <mergeCell ref="A2:N2"/>
    <mergeCell ref="A3:N3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G1:R2"/>
  <sheetViews>
    <sheetView showGridLines="0" workbookViewId="0">
      <selection activeCell="K26" sqref="K26"/>
    </sheetView>
  </sheetViews>
  <sheetFormatPr defaultRowHeight="15"/>
  <cols>
    <col min="3" max="3" width="12" customWidth="1"/>
    <col min="10" max="10" width="11.28515625" customWidth="1"/>
  </cols>
  <sheetData>
    <row r="1" spans="7:18">
      <c r="P1" s="179"/>
      <c r="Q1" s="179"/>
      <c r="R1" s="179"/>
    </row>
    <row r="2" spans="7:18">
      <c r="G2" s="399" t="s">
        <v>137</v>
      </c>
      <c r="H2" s="399"/>
      <c r="I2" s="399"/>
      <c r="P2" s="179"/>
      <c r="Q2" s="179"/>
      <c r="R2" s="179"/>
    </row>
  </sheetData>
  <mergeCells count="1">
    <mergeCell ref="G2:I2"/>
  </mergeCells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>
      <selection activeCell="N14" sqref="N14"/>
    </sheetView>
  </sheetViews>
  <sheetFormatPr defaultRowHeight="15"/>
  <sheetData/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7:J37"/>
  <sheetViews>
    <sheetView showGridLines="0" workbookViewId="0">
      <selection activeCell="H7" sqref="H7"/>
    </sheetView>
  </sheetViews>
  <sheetFormatPr defaultColWidth="9.140625" defaultRowHeight="12.75"/>
  <cols>
    <col min="1" max="16384" width="9.140625" style="117"/>
  </cols>
  <sheetData>
    <row r="27" spans="1:10">
      <c r="A27" s="118"/>
      <c r="B27" s="118"/>
      <c r="C27" s="118"/>
      <c r="D27" s="118"/>
      <c r="E27" s="118"/>
      <c r="F27" s="118"/>
      <c r="G27" s="118"/>
      <c r="H27" s="118"/>
      <c r="I27" s="118"/>
      <c r="J27" s="118"/>
    </row>
    <row r="28" spans="1:10">
      <c r="A28" s="118"/>
      <c r="B28" s="118"/>
      <c r="C28" s="118"/>
      <c r="D28" s="118"/>
      <c r="E28" s="118"/>
      <c r="F28" s="118"/>
      <c r="G28" s="118"/>
      <c r="H28" s="118"/>
      <c r="I28" s="118"/>
      <c r="J28" s="118"/>
    </row>
    <row r="29" spans="1:10">
      <c r="A29" s="118"/>
      <c r="B29" s="118"/>
      <c r="C29" s="118"/>
      <c r="D29" s="118"/>
      <c r="E29" s="118"/>
      <c r="F29" s="118"/>
      <c r="G29" s="118"/>
      <c r="H29" s="118"/>
      <c r="I29" s="118"/>
      <c r="J29" s="118"/>
    </row>
    <row r="30" spans="1:10">
      <c r="A30" s="118"/>
      <c r="B30" s="118"/>
      <c r="C30" s="118"/>
      <c r="D30" s="118"/>
      <c r="E30" s="118"/>
      <c r="F30" s="118"/>
      <c r="G30" s="118"/>
      <c r="H30" s="118"/>
      <c r="I30" s="118"/>
      <c r="J30" s="118"/>
    </row>
    <row r="36" spans="2:10">
      <c r="B36" s="118"/>
      <c r="C36" s="118"/>
      <c r="D36" s="118"/>
      <c r="E36" s="118"/>
      <c r="F36" s="118"/>
      <c r="G36" s="118"/>
      <c r="H36" s="118"/>
      <c r="I36" s="118"/>
      <c r="J36" s="118"/>
    </row>
    <row r="37" spans="2:10">
      <c r="B37" s="118"/>
      <c r="C37" s="118"/>
      <c r="D37" s="118"/>
      <c r="E37" s="118"/>
      <c r="F37" s="118"/>
      <c r="G37" s="118"/>
      <c r="H37" s="118"/>
      <c r="I37" s="118"/>
      <c r="J37" s="118"/>
    </row>
  </sheetData>
  <pageMargins left="0.75" right="0.75" top="1" bottom="1" header="0.5" footer="0.5"/>
  <pageSetup paperSize="9" orientation="portrait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showGridLines="0" workbookViewId="0">
      <selection activeCell="Y38" sqref="Y38"/>
    </sheetView>
  </sheetViews>
  <sheetFormatPr defaultColWidth="9.140625" defaultRowHeight="12.75"/>
  <cols>
    <col min="1" max="16384" width="9.140625" style="119"/>
  </cols>
  <sheetData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opLeftCell="B1" workbookViewId="0">
      <selection activeCell="V30" sqref="V30"/>
    </sheetView>
  </sheetViews>
  <sheetFormatPr defaultRowHeight="15"/>
  <sheetData/>
  <pageMargins left="0.7" right="0.7" top="0.75" bottom="0.75" header="0.3" footer="0.3"/>
  <pageSetup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>
      <selection activeCell="O20" sqref="O20"/>
    </sheetView>
  </sheetViews>
  <sheetFormatPr defaultRowHeight="15"/>
  <sheetData/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6"/>
  <sheetViews>
    <sheetView showGridLines="0" topLeftCell="A22" workbookViewId="0">
      <selection activeCell="B38" sqref="B38"/>
    </sheetView>
  </sheetViews>
  <sheetFormatPr defaultRowHeight="15"/>
  <cols>
    <col min="1" max="1" width="12.7109375" customWidth="1"/>
    <col min="2" max="2" width="37.5703125" customWidth="1"/>
    <col min="3" max="3" width="15.85546875" customWidth="1"/>
    <col min="4" max="4" width="22.7109375" customWidth="1"/>
    <col min="5" max="5" width="19.5703125" customWidth="1"/>
    <col min="257" max="257" width="12.7109375" customWidth="1"/>
    <col min="258" max="258" width="37.5703125" customWidth="1"/>
    <col min="259" max="259" width="15.85546875" customWidth="1"/>
    <col min="260" max="260" width="22.7109375" customWidth="1"/>
    <col min="261" max="261" width="19.5703125" customWidth="1"/>
    <col min="513" max="513" width="12.7109375" customWidth="1"/>
    <col min="514" max="514" width="37.5703125" customWidth="1"/>
    <col min="515" max="515" width="15.85546875" customWidth="1"/>
    <col min="516" max="516" width="22.7109375" customWidth="1"/>
    <col min="517" max="517" width="19.5703125" customWidth="1"/>
    <col min="769" max="769" width="12.7109375" customWidth="1"/>
    <col min="770" max="770" width="37.5703125" customWidth="1"/>
    <col min="771" max="771" width="15.85546875" customWidth="1"/>
    <col min="772" max="772" width="22.7109375" customWidth="1"/>
    <col min="773" max="773" width="19.5703125" customWidth="1"/>
    <col min="1025" max="1025" width="12.7109375" customWidth="1"/>
    <col min="1026" max="1026" width="37.5703125" customWidth="1"/>
    <col min="1027" max="1027" width="15.85546875" customWidth="1"/>
    <col min="1028" max="1028" width="22.7109375" customWidth="1"/>
    <col min="1029" max="1029" width="19.5703125" customWidth="1"/>
    <col min="1281" max="1281" width="12.7109375" customWidth="1"/>
    <col min="1282" max="1282" width="37.5703125" customWidth="1"/>
    <col min="1283" max="1283" width="15.85546875" customWidth="1"/>
    <col min="1284" max="1284" width="22.7109375" customWidth="1"/>
    <col min="1285" max="1285" width="19.5703125" customWidth="1"/>
    <col min="1537" max="1537" width="12.7109375" customWidth="1"/>
    <col min="1538" max="1538" width="37.5703125" customWidth="1"/>
    <col min="1539" max="1539" width="15.85546875" customWidth="1"/>
    <col min="1540" max="1540" width="22.7109375" customWidth="1"/>
    <col min="1541" max="1541" width="19.5703125" customWidth="1"/>
    <col min="1793" max="1793" width="12.7109375" customWidth="1"/>
    <col min="1794" max="1794" width="37.5703125" customWidth="1"/>
    <col min="1795" max="1795" width="15.85546875" customWidth="1"/>
    <col min="1796" max="1796" width="22.7109375" customWidth="1"/>
    <col min="1797" max="1797" width="19.5703125" customWidth="1"/>
    <col min="2049" max="2049" width="12.7109375" customWidth="1"/>
    <col min="2050" max="2050" width="37.5703125" customWidth="1"/>
    <col min="2051" max="2051" width="15.85546875" customWidth="1"/>
    <col min="2052" max="2052" width="22.7109375" customWidth="1"/>
    <col min="2053" max="2053" width="19.5703125" customWidth="1"/>
    <col min="2305" max="2305" width="12.7109375" customWidth="1"/>
    <col min="2306" max="2306" width="37.5703125" customWidth="1"/>
    <col min="2307" max="2307" width="15.85546875" customWidth="1"/>
    <col min="2308" max="2308" width="22.7109375" customWidth="1"/>
    <col min="2309" max="2309" width="19.5703125" customWidth="1"/>
    <col min="2561" max="2561" width="12.7109375" customWidth="1"/>
    <col min="2562" max="2562" width="37.5703125" customWidth="1"/>
    <col min="2563" max="2563" width="15.85546875" customWidth="1"/>
    <col min="2564" max="2564" width="22.7109375" customWidth="1"/>
    <col min="2565" max="2565" width="19.5703125" customWidth="1"/>
    <col min="2817" max="2817" width="12.7109375" customWidth="1"/>
    <col min="2818" max="2818" width="37.5703125" customWidth="1"/>
    <col min="2819" max="2819" width="15.85546875" customWidth="1"/>
    <col min="2820" max="2820" width="22.7109375" customWidth="1"/>
    <col min="2821" max="2821" width="19.5703125" customWidth="1"/>
    <col min="3073" max="3073" width="12.7109375" customWidth="1"/>
    <col min="3074" max="3074" width="37.5703125" customWidth="1"/>
    <col min="3075" max="3075" width="15.85546875" customWidth="1"/>
    <col min="3076" max="3076" width="22.7109375" customWidth="1"/>
    <col min="3077" max="3077" width="19.5703125" customWidth="1"/>
    <col min="3329" max="3329" width="12.7109375" customWidth="1"/>
    <col min="3330" max="3330" width="37.5703125" customWidth="1"/>
    <col min="3331" max="3331" width="15.85546875" customWidth="1"/>
    <col min="3332" max="3332" width="22.7109375" customWidth="1"/>
    <col min="3333" max="3333" width="19.5703125" customWidth="1"/>
    <col min="3585" max="3585" width="12.7109375" customWidth="1"/>
    <col min="3586" max="3586" width="37.5703125" customWidth="1"/>
    <col min="3587" max="3587" width="15.85546875" customWidth="1"/>
    <col min="3588" max="3588" width="22.7109375" customWidth="1"/>
    <col min="3589" max="3589" width="19.5703125" customWidth="1"/>
    <col min="3841" max="3841" width="12.7109375" customWidth="1"/>
    <col min="3842" max="3842" width="37.5703125" customWidth="1"/>
    <col min="3843" max="3843" width="15.85546875" customWidth="1"/>
    <col min="3844" max="3844" width="22.7109375" customWidth="1"/>
    <col min="3845" max="3845" width="19.5703125" customWidth="1"/>
    <col min="4097" max="4097" width="12.7109375" customWidth="1"/>
    <col min="4098" max="4098" width="37.5703125" customWidth="1"/>
    <col min="4099" max="4099" width="15.85546875" customWidth="1"/>
    <col min="4100" max="4100" width="22.7109375" customWidth="1"/>
    <col min="4101" max="4101" width="19.5703125" customWidth="1"/>
    <col min="4353" max="4353" width="12.7109375" customWidth="1"/>
    <col min="4354" max="4354" width="37.5703125" customWidth="1"/>
    <col min="4355" max="4355" width="15.85546875" customWidth="1"/>
    <col min="4356" max="4356" width="22.7109375" customWidth="1"/>
    <col min="4357" max="4357" width="19.5703125" customWidth="1"/>
    <col min="4609" max="4609" width="12.7109375" customWidth="1"/>
    <col min="4610" max="4610" width="37.5703125" customWidth="1"/>
    <col min="4611" max="4611" width="15.85546875" customWidth="1"/>
    <col min="4612" max="4612" width="22.7109375" customWidth="1"/>
    <col min="4613" max="4613" width="19.5703125" customWidth="1"/>
    <col min="4865" max="4865" width="12.7109375" customWidth="1"/>
    <col min="4866" max="4866" width="37.5703125" customWidth="1"/>
    <col min="4867" max="4867" width="15.85546875" customWidth="1"/>
    <col min="4868" max="4868" width="22.7109375" customWidth="1"/>
    <col min="4869" max="4869" width="19.5703125" customWidth="1"/>
    <col min="5121" max="5121" width="12.7109375" customWidth="1"/>
    <col min="5122" max="5122" width="37.5703125" customWidth="1"/>
    <col min="5123" max="5123" width="15.85546875" customWidth="1"/>
    <col min="5124" max="5124" width="22.7109375" customWidth="1"/>
    <col min="5125" max="5125" width="19.5703125" customWidth="1"/>
    <col min="5377" max="5377" width="12.7109375" customWidth="1"/>
    <col min="5378" max="5378" width="37.5703125" customWidth="1"/>
    <col min="5379" max="5379" width="15.85546875" customWidth="1"/>
    <col min="5380" max="5380" width="22.7109375" customWidth="1"/>
    <col min="5381" max="5381" width="19.5703125" customWidth="1"/>
    <col min="5633" max="5633" width="12.7109375" customWidth="1"/>
    <col min="5634" max="5634" width="37.5703125" customWidth="1"/>
    <col min="5635" max="5635" width="15.85546875" customWidth="1"/>
    <col min="5636" max="5636" width="22.7109375" customWidth="1"/>
    <col min="5637" max="5637" width="19.5703125" customWidth="1"/>
    <col min="5889" max="5889" width="12.7109375" customWidth="1"/>
    <col min="5890" max="5890" width="37.5703125" customWidth="1"/>
    <col min="5891" max="5891" width="15.85546875" customWidth="1"/>
    <col min="5892" max="5892" width="22.7109375" customWidth="1"/>
    <col min="5893" max="5893" width="19.5703125" customWidth="1"/>
    <col min="6145" max="6145" width="12.7109375" customWidth="1"/>
    <col min="6146" max="6146" width="37.5703125" customWidth="1"/>
    <col min="6147" max="6147" width="15.85546875" customWidth="1"/>
    <col min="6148" max="6148" width="22.7109375" customWidth="1"/>
    <col min="6149" max="6149" width="19.5703125" customWidth="1"/>
    <col min="6401" max="6401" width="12.7109375" customWidth="1"/>
    <col min="6402" max="6402" width="37.5703125" customWidth="1"/>
    <col min="6403" max="6403" width="15.85546875" customWidth="1"/>
    <col min="6404" max="6404" width="22.7109375" customWidth="1"/>
    <col min="6405" max="6405" width="19.5703125" customWidth="1"/>
    <col min="6657" max="6657" width="12.7109375" customWidth="1"/>
    <col min="6658" max="6658" width="37.5703125" customWidth="1"/>
    <col min="6659" max="6659" width="15.85546875" customWidth="1"/>
    <col min="6660" max="6660" width="22.7109375" customWidth="1"/>
    <col min="6661" max="6661" width="19.5703125" customWidth="1"/>
    <col min="6913" max="6913" width="12.7109375" customWidth="1"/>
    <col min="6914" max="6914" width="37.5703125" customWidth="1"/>
    <col min="6915" max="6915" width="15.85546875" customWidth="1"/>
    <col min="6916" max="6916" width="22.7109375" customWidth="1"/>
    <col min="6917" max="6917" width="19.5703125" customWidth="1"/>
    <col min="7169" max="7169" width="12.7109375" customWidth="1"/>
    <col min="7170" max="7170" width="37.5703125" customWidth="1"/>
    <col min="7171" max="7171" width="15.85546875" customWidth="1"/>
    <col min="7172" max="7172" width="22.7109375" customWidth="1"/>
    <col min="7173" max="7173" width="19.5703125" customWidth="1"/>
    <col min="7425" max="7425" width="12.7109375" customWidth="1"/>
    <col min="7426" max="7426" width="37.5703125" customWidth="1"/>
    <col min="7427" max="7427" width="15.85546875" customWidth="1"/>
    <col min="7428" max="7428" width="22.7109375" customWidth="1"/>
    <col min="7429" max="7429" width="19.5703125" customWidth="1"/>
    <col min="7681" max="7681" width="12.7109375" customWidth="1"/>
    <col min="7682" max="7682" width="37.5703125" customWidth="1"/>
    <col min="7683" max="7683" width="15.85546875" customWidth="1"/>
    <col min="7684" max="7684" width="22.7109375" customWidth="1"/>
    <col min="7685" max="7685" width="19.5703125" customWidth="1"/>
    <col min="7937" max="7937" width="12.7109375" customWidth="1"/>
    <col min="7938" max="7938" width="37.5703125" customWidth="1"/>
    <col min="7939" max="7939" width="15.85546875" customWidth="1"/>
    <col min="7940" max="7940" width="22.7109375" customWidth="1"/>
    <col min="7941" max="7941" width="19.5703125" customWidth="1"/>
    <col min="8193" max="8193" width="12.7109375" customWidth="1"/>
    <col min="8194" max="8194" width="37.5703125" customWidth="1"/>
    <col min="8195" max="8195" width="15.85546875" customWidth="1"/>
    <col min="8196" max="8196" width="22.7109375" customWidth="1"/>
    <col min="8197" max="8197" width="19.5703125" customWidth="1"/>
    <col min="8449" max="8449" width="12.7109375" customWidth="1"/>
    <col min="8450" max="8450" width="37.5703125" customWidth="1"/>
    <col min="8451" max="8451" width="15.85546875" customWidth="1"/>
    <col min="8452" max="8452" width="22.7109375" customWidth="1"/>
    <col min="8453" max="8453" width="19.5703125" customWidth="1"/>
    <col min="8705" max="8705" width="12.7109375" customWidth="1"/>
    <col min="8706" max="8706" width="37.5703125" customWidth="1"/>
    <col min="8707" max="8707" width="15.85546875" customWidth="1"/>
    <col min="8708" max="8708" width="22.7109375" customWidth="1"/>
    <col min="8709" max="8709" width="19.5703125" customWidth="1"/>
    <col min="8961" max="8961" width="12.7109375" customWidth="1"/>
    <col min="8962" max="8962" width="37.5703125" customWidth="1"/>
    <col min="8963" max="8963" width="15.85546875" customWidth="1"/>
    <col min="8964" max="8964" width="22.7109375" customWidth="1"/>
    <col min="8965" max="8965" width="19.5703125" customWidth="1"/>
    <col min="9217" max="9217" width="12.7109375" customWidth="1"/>
    <col min="9218" max="9218" width="37.5703125" customWidth="1"/>
    <col min="9219" max="9219" width="15.85546875" customWidth="1"/>
    <col min="9220" max="9220" width="22.7109375" customWidth="1"/>
    <col min="9221" max="9221" width="19.5703125" customWidth="1"/>
    <col min="9473" max="9473" width="12.7109375" customWidth="1"/>
    <col min="9474" max="9474" width="37.5703125" customWidth="1"/>
    <col min="9475" max="9475" width="15.85546875" customWidth="1"/>
    <col min="9476" max="9476" width="22.7109375" customWidth="1"/>
    <col min="9477" max="9477" width="19.5703125" customWidth="1"/>
    <col min="9729" max="9729" width="12.7109375" customWidth="1"/>
    <col min="9730" max="9730" width="37.5703125" customWidth="1"/>
    <col min="9731" max="9731" width="15.85546875" customWidth="1"/>
    <col min="9732" max="9732" width="22.7109375" customWidth="1"/>
    <col min="9733" max="9733" width="19.5703125" customWidth="1"/>
    <col min="9985" max="9985" width="12.7109375" customWidth="1"/>
    <col min="9986" max="9986" width="37.5703125" customWidth="1"/>
    <col min="9987" max="9987" width="15.85546875" customWidth="1"/>
    <col min="9988" max="9988" width="22.7109375" customWidth="1"/>
    <col min="9989" max="9989" width="19.5703125" customWidth="1"/>
    <col min="10241" max="10241" width="12.7109375" customWidth="1"/>
    <col min="10242" max="10242" width="37.5703125" customWidth="1"/>
    <col min="10243" max="10243" width="15.85546875" customWidth="1"/>
    <col min="10244" max="10244" width="22.7109375" customWidth="1"/>
    <col min="10245" max="10245" width="19.5703125" customWidth="1"/>
    <col min="10497" max="10497" width="12.7109375" customWidth="1"/>
    <col min="10498" max="10498" width="37.5703125" customWidth="1"/>
    <col min="10499" max="10499" width="15.85546875" customWidth="1"/>
    <col min="10500" max="10500" width="22.7109375" customWidth="1"/>
    <col min="10501" max="10501" width="19.5703125" customWidth="1"/>
    <col min="10753" max="10753" width="12.7109375" customWidth="1"/>
    <col min="10754" max="10754" width="37.5703125" customWidth="1"/>
    <col min="10755" max="10755" width="15.85546875" customWidth="1"/>
    <col min="10756" max="10756" width="22.7109375" customWidth="1"/>
    <col min="10757" max="10757" width="19.5703125" customWidth="1"/>
    <col min="11009" max="11009" width="12.7109375" customWidth="1"/>
    <col min="11010" max="11010" width="37.5703125" customWidth="1"/>
    <col min="11011" max="11011" width="15.85546875" customWidth="1"/>
    <col min="11012" max="11012" width="22.7109375" customWidth="1"/>
    <col min="11013" max="11013" width="19.5703125" customWidth="1"/>
    <col min="11265" max="11265" width="12.7109375" customWidth="1"/>
    <col min="11266" max="11266" width="37.5703125" customWidth="1"/>
    <col min="11267" max="11267" width="15.85546875" customWidth="1"/>
    <col min="11268" max="11268" width="22.7109375" customWidth="1"/>
    <col min="11269" max="11269" width="19.5703125" customWidth="1"/>
    <col min="11521" max="11521" width="12.7109375" customWidth="1"/>
    <col min="11522" max="11522" width="37.5703125" customWidth="1"/>
    <col min="11523" max="11523" width="15.85546875" customWidth="1"/>
    <col min="11524" max="11524" width="22.7109375" customWidth="1"/>
    <col min="11525" max="11525" width="19.5703125" customWidth="1"/>
    <col min="11777" max="11777" width="12.7109375" customWidth="1"/>
    <col min="11778" max="11778" width="37.5703125" customWidth="1"/>
    <col min="11779" max="11779" width="15.85546875" customWidth="1"/>
    <col min="11780" max="11780" width="22.7109375" customWidth="1"/>
    <col min="11781" max="11781" width="19.5703125" customWidth="1"/>
    <col min="12033" max="12033" width="12.7109375" customWidth="1"/>
    <col min="12034" max="12034" width="37.5703125" customWidth="1"/>
    <col min="12035" max="12035" width="15.85546875" customWidth="1"/>
    <col min="12036" max="12036" width="22.7109375" customWidth="1"/>
    <col min="12037" max="12037" width="19.5703125" customWidth="1"/>
    <col min="12289" max="12289" width="12.7109375" customWidth="1"/>
    <col min="12290" max="12290" width="37.5703125" customWidth="1"/>
    <col min="12291" max="12291" width="15.85546875" customWidth="1"/>
    <col min="12292" max="12292" width="22.7109375" customWidth="1"/>
    <col min="12293" max="12293" width="19.5703125" customWidth="1"/>
    <col min="12545" max="12545" width="12.7109375" customWidth="1"/>
    <col min="12546" max="12546" width="37.5703125" customWidth="1"/>
    <col min="12547" max="12547" width="15.85546875" customWidth="1"/>
    <col min="12548" max="12548" width="22.7109375" customWidth="1"/>
    <col min="12549" max="12549" width="19.5703125" customWidth="1"/>
    <col min="12801" max="12801" width="12.7109375" customWidth="1"/>
    <col min="12802" max="12802" width="37.5703125" customWidth="1"/>
    <col min="12803" max="12803" width="15.85546875" customWidth="1"/>
    <col min="12804" max="12804" width="22.7109375" customWidth="1"/>
    <col min="12805" max="12805" width="19.5703125" customWidth="1"/>
    <col min="13057" max="13057" width="12.7109375" customWidth="1"/>
    <col min="13058" max="13058" width="37.5703125" customWidth="1"/>
    <col min="13059" max="13059" width="15.85546875" customWidth="1"/>
    <col min="13060" max="13060" width="22.7109375" customWidth="1"/>
    <col min="13061" max="13061" width="19.5703125" customWidth="1"/>
    <col min="13313" max="13313" width="12.7109375" customWidth="1"/>
    <col min="13314" max="13314" width="37.5703125" customWidth="1"/>
    <col min="13315" max="13315" width="15.85546875" customWidth="1"/>
    <col min="13316" max="13316" width="22.7109375" customWidth="1"/>
    <col min="13317" max="13317" width="19.5703125" customWidth="1"/>
    <col min="13569" max="13569" width="12.7109375" customWidth="1"/>
    <col min="13570" max="13570" width="37.5703125" customWidth="1"/>
    <col min="13571" max="13571" width="15.85546875" customWidth="1"/>
    <col min="13572" max="13572" width="22.7109375" customWidth="1"/>
    <col min="13573" max="13573" width="19.5703125" customWidth="1"/>
    <col min="13825" max="13825" width="12.7109375" customWidth="1"/>
    <col min="13826" max="13826" width="37.5703125" customWidth="1"/>
    <col min="13827" max="13827" width="15.85546875" customWidth="1"/>
    <col min="13828" max="13828" width="22.7109375" customWidth="1"/>
    <col min="13829" max="13829" width="19.5703125" customWidth="1"/>
    <col min="14081" max="14081" width="12.7109375" customWidth="1"/>
    <col min="14082" max="14082" width="37.5703125" customWidth="1"/>
    <col min="14083" max="14083" width="15.85546875" customWidth="1"/>
    <col min="14084" max="14084" width="22.7109375" customWidth="1"/>
    <col min="14085" max="14085" width="19.5703125" customWidth="1"/>
    <col min="14337" max="14337" width="12.7109375" customWidth="1"/>
    <col min="14338" max="14338" width="37.5703125" customWidth="1"/>
    <col min="14339" max="14339" width="15.85546875" customWidth="1"/>
    <col min="14340" max="14340" width="22.7109375" customWidth="1"/>
    <col min="14341" max="14341" width="19.5703125" customWidth="1"/>
    <col min="14593" max="14593" width="12.7109375" customWidth="1"/>
    <col min="14594" max="14594" width="37.5703125" customWidth="1"/>
    <col min="14595" max="14595" width="15.85546875" customWidth="1"/>
    <col min="14596" max="14596" width="22.7109375" customWidth="1"/>
    <col min="14597" max="14597" width="19.5703125" customWidth="1"/>
    <col min="14849" max="14849" width="12.7109375" customWidth="1"/>
    <col min="14850" max="14850" width="37.5703125" customWidth="1"/>
    <col min="14851" max="14851" width="15.85546875" customWidth="1"/>
    <col min="14852" max="14852" width="22.7109375" customWidth="1"/>
    <col min="14853" max="14853" width="19.5703125" customWidth="1"/>
    <col min="15105" max="15105" width="12.7109375" customWidth="1"/>
    <col min="15106" max="15106" width="37.5703125" customWidth="1"/>
    <col min="15107" max="15107" width="15.85546875" customWidth="1"/>
    <col min="15108" max="15108" width="22.7109375" customWidth="1"/>
    <col min="15109" max="15109" width="19.5703125" customWidth="1"/>
    <col min="15361" max="15361" width="12.7109375" customWidth="1"/>
    <col min="15362" max="15362" width="37.5703125" customWidth="1"/>
    <col min="15363" max="15363" width="15.85546875" customWidth="1"/>
    <col min="15364" max="15364" width="22.7109375" customWidth="1"/>
    <col min="15365" max="15365" width="19.5703125" customWidth="1"/>
    <col min="15617" max="15617" width="12.7109375" customWidth="1"/>
    <col min="15618" max="15618" width="37.5703125" customWidth="1"/>
    <col min="15619" max="15619" width="15.85546875" customWidth="1"/>
    <col min="15620" max="15620" width="22.7109375" customWidth="1"/>
    <col min="15621" max="15621" width="19.5703125" customWidth="1"/>
    <col min="15873" max="15873" width="12.7109375" customWidth="1"/>
    <col min="15874" max="15874" width="37.5703125" customWidth="1"/>
    <col min="15875" max="15875" width="15.85546875" customWidth="1"/>
    <col min="15876" max="15876" width="22.7109375" customWidth="1"/>
    <col min="15877" max="15877" width="19.5703125" customWidth="1"/>
    <col min="16129" max="16129" width="12.7109375" customWidth="1"/>
    <col min="16130" max="16130" width="37.5703125" customWidth="1"/>
    <col min="16131" max="16131" width="15.85546875" customWidth="1"/>
    <col min="16132" max="16132" width="22.7109375" customWidth="1"/>
    <col min="16133" max="16133" width="19.5703125" customWidth="1"/>
  </cols>
  <sheetData>
    <row r="1" spans="1:5" ht="18">
      <c r="A1" s="400" t="s">
        <v>145</v>
      </c>
      <c r="B1" s="400"/>
      <c r="C1" s="400"/>
      <c r="D1" s="400"/>
      <c r="E1" s="400"/>
    </row>
    <row r="2" spans="1:5">
      <c r="A2" s="411" t="s">
        <v>146</v>
      </c>
      <c r="B2" s="411"/>
      <c r="C2" s="411"/>
      <c r="D2" s="411"/>
      <c r="E2" s="411"/>
    </row>
    <row r="3" spans="1:5">
      <c r="A3" s="411" t="s">
        <v>147</v>
      </c>
      <c r="B3" s="411"/>
      <c r="C3" s="411"/>
      <c r="D3" s="411"/>
      <c r="E3" s="411"/>
    </row>
    <row r="4" spans="1:5" ht="15.75" thickBot="1">
      <c r="A4" s="303"/>
      <c r="B4" s="303"/>
      <c r="C4" s="303"/>
      <c r="D4" s="303"/>
      <c r="E4" s="303"/>
    </row>
    <row r="5" spans="1:5" ht="48" thickBot="1">
      <c r="A5" s="214" t="s">
        <v>148</v>
      </c>
      <c r="B5" s="215" t="s">
        <v>149</v>
      </c>
      <c r="C5" s="215" t="s">
        <v>150</v>
      </c>
      <c r="D5" s="215" t="s">
        <v>151</v>
      </c>
      <c r="E5" s="216" t="s">
        <v>152</v>
      </c>
    </row>
    <row r="6" spans="1:5" ht="15.75" thickBot="1">
      <c r="A6" s="401" t="s">
        <v>153</v>
      </c>
      <c r="B6" s="402"/>
      <c r="C6" s="402"/>
      <c r="D6" s="402"/>
      <c r="E6" s="403"/>
    </row>
    <row r="7" spans="1:5" ht="18" customHeight="1">
      <c r="A7" s="304" t="s">
        <v>154</v>
      </c>
      <c r="B7" s="305" t="s">
        <v>155</v>
      </c>
      <c r="C7" s="217" t="s">
        <v>156</v>
      </c>
      <c r="D7" s="306" t="s">
        <v>157</v>
      </c>
      <c r="E7" s="307" t="s">
        <v>158</v>
      </c>
    </row>
    <row r="8" spans="1:5" ht="25.5" customHeight="1">
      <c r="A8" s="308" t="s">
        <v>159</v>
      </c>
      <c r="B8" s="309" t="s">
        <v>160</v>
      </c>
      <c r="C8" s="218" t="s">
        <v>161</v>
      </c>
      <c r="D8" s="310" t="s">
        <v>158</v>
      </c>
      <c r="E8" s="311" t="s">
        <v>158</v>
      </c>
    </row>
    <row r="9" spans="1:5" ht="25.5" customHeight="1">
      <c r="A9" s="308" t="s">
        <v>162</v>
      </c>
      <c r="B9" s="309" t="s">
        <v>163</v>
      </c>
      <c r="C9" s="218" t="s">
        <v>164</v>
      </c>
      <c r="D9" s="310" t="s">
        <v>157</v>
      </c>
      <c r="E9" s="311" t="s">
        <v>158</v>
      </c>
    </row>
    <row r="10" spans="1:5" ht="25.5" customHeight="1">
      <c r="A10" s="308" t="s">
        <v>165</v>
      </c>
      <c r="B10" s="309" t="s">
        <v>166</v>
      </c>
      <c r="C10" s="218" t="s">
        <v>167</v>
      </c>
      <c r="D10" s="310" t="s">
        <v>158</v>
      </c>
      <c r="E10" s="311" t="s">
        <v>158</v>
      </c>
    </row>
    <row r="11" spans="1:5" ht="25.5" customHeight="1">
      <c r="A11" s="308" t="s">
        <v>168</v>
      </c>
      <c r="B11" s="309" t="s">
        <v>169</v>
      </c>
      <c r="C11" s="218" t="s">
        <v>170</v>
      </c>
      <c r="D11" s="310" t="s">
        <v>158</v>
      </c>
      <c r="E11" s="311" t="s">
        <v>158</v>
      </c>
    </row>
    <row r="12" spans="1:5" ht="29.25">
      <c r="A12" s="308" t="s">
        <v>171</v>
      </c>
      <c r="B12" s="309" t="s">
        <v>172</v>
      </c>
      <c r="C12" s="218" t="s">
        <v>173</v>
      </c>
      <c r="D12" s="312" t="s">
        <v>157</v>
      </c>
      <c r="E12" s="313" t="s">
        <v>158</v>
      </c>
    </row>
    <row r="13" spans="1:5" ht="25.5" customHeight="1">
      <c r="A13" s="308" t="s">
        <v>174</v>
      </c>
      <c r="B13" s="309" t="s">
        <v>175</v>
      </c>
      <c r="C13" s="218" t="s">
        <v>176</v>
      </c>
      <c r="D13" s="310" t="s">
        <v>158</v>
      </c>
      <c r="E13" s="311" t="s">
        <v>158</v>
      </c>
    </row>
    <row r="14" spans="1:5" ht="25.5" customHeight="1">
      <c r="A14" s="308" t="s">
        <v>177</v>
      </c>
      <c r="B14" s="309" t="s">
        <v>178</v>
      </c>
      <c r="C14" s="218" t="s">
        <v>179</v>
      </c>
      <c r="D14" s="310" t="s">
        <v>157</v>
      </c>
      <c r="E14" s="311" t="s">
        <v>158</v>
      </c>
    </row>
    <row r="15" spans="1:5" ht="25.5" customHeight="1">
      <c r="A15" s="308" t="s">
        <v>180</v>
      </c>
      <c r="B15" s="309" t="s">
        <v>181</v>
      </c>
      <c r="C15" s="218" t="s">
        <v>182</v>
      </c>
      <c r="D15" s="310" t="s">
        <v>157</v>
      </c>
      <c r="E15" s="311" t="s">
        <v>158</v>
      </c>
    </row>
    <row r="16" spans="1:5" ht="25.5" customHeight="1">
      <c r="A16" s="308" t="s">
        <v>183</v>
      </c>
      <c r="B16" s="309" t="s">
        <v>184</v>
      </c>
      <c r="C16" s="219" t="s">
        <v>185</v>
      </c>
      <c r="D16" s="310" t="s">
        <v>157</v>
      </c>
      <c r="E16" s="311" t="s">
        <v>158</v>
      </c>
    </row>
    <row r="17" spans="1:5" ht="25.5" customHeight="1">
      <c r="A17" s="308" t="s">
        <v>186</v>
      </c>
      <c r="B17" s="309" t="s">
        <v>231</v>
      </c>
      <c r="C17" s="218" t="s">
        <v>187</v>
      </c>
      <c r="D17" s="310" t="s">
        <v>158</v>
      </c>
      <c r="E17" s="311" t="s">
        <v>158</v>
      </c>
    </row>
    <row r="18" spans="1:5" ht="25.5" customHeight="1">
      <c r="A18" s="308" t="s">
        <v>188</v>
      </c>
      <c r="B18" s="309" t="s">
        <v>189</v>
      </c>
      <c r="C18" s="218" t="s">
        <v>190</v>
      </c>
      <c r="D18" s="310" t="s">
        <v>157</v>
      </c>
      <c r="E18" s="311" t="s">
        <v>157</v>
      </c>
    </row>
    <row r="19" spans="1:5" ht="25.5" customHeight="1">
      <c r="A19" s="308" t="s">
        <v>191</v>
      </c>
      <c r="B19" s="309" t="s">
        <v>192</v>
      </c>
      <c r="C19" s="218" t="s">
        <v>193</v>
      </c>
      <c r="D19" s="310" t="s">
        <v>157</v>
      </c>
      <c r="E19" s="311" t="s">
        <v>158</v>
      </c>
    </row>
    <row r="20" spans="1:5" ht="25.5" customHeight="1">
      <c r="A20" s="308" t="s">
        <v>194</v>
      </c>
      <c r="B20" s="309" t="s">
        <v>195</v>
      </c>
      <c r="C20" s="218" t="s">
        <v>196</v>
      </c>
      <c r="D20" s="310" t="s">
        <v>157</v>
      </c>
      <c r="E20" s="311" t="s">
        <v>158</v>
      </c>
    </row>
    <row r="21" spans="1:5" ht="25.5" customHeight="1">
      <c r="A21" s="308" t="s">
        <v>197</v>
      </c>
      <c r="B21" s="220" t="s">
        <v>198</v>
      </c>
      <c r="C21" s="218" t="s">
        <v>199</v>
      </c>
      <c r="D21" s="310" t="s">
        <v>157</v>
      </c>
      <c r="E21" s="311" t="s">
        <v>158</v>
      </c>
    </row>
    <row r="22" spans="1:5" ht="25.5" customHeight="1">
      <c r="A22" s="308" t="s">
        <v>200</v>
      </c>
      <c r="B22" s="309" t="s">
        <v>201</v>
      </c>
      <c r="C22" s="218" t="s">
        <v>202</v>
      </c>
      <c r="D22" s="310" t="s">
        <v>158</v>
      </c>
      <c r="E22" s="311" t="s">
        <v>158</v>
      </c>
    </row>
    <row r="23" spans="1:5" ht="25.5" customHeight="1">
      <c r="A23" s="308" t="s">
        <v>203</v>
      </c>
      <c r="B23" s="314" t="s">
        <v>204</v>
      </c>
      <c r="C23" s="221" t="s">
        <v>205</v>
      </c>
      <c r="D23" s="312" t="s">
        <v>157</v>
      </c>
      <c r="E23" s="311" t="s">
        <v>158</v>
      </c>
    </row>
    <row r="24" spans="1:5" ht="25.5" customHeight="1">
      <c r="A24" s="308" t="s">
        <v>206</v>
      </c>
      <c r="B24" s="309" t="s">
        <v>207</v>
      </c>
      <c r="C24" s="218" t="s">
        <v>208</v>
      </c>
      <c r="D24" s="310" t="s">
        <v>158</v>
      </c>
      <c r="E24" s="311" t="s">
        <v>158</v>
      </c>
    </row>
    <row r="25" spans="1:5" ht="25.5" customHeight="1">
      <c r="A25" s="308" t="s">
        <v>209</v>
      </c>
      <c r="B25" s="309" t="s">
        <v>210</v>
      </c>
      <c r="C25" s="218" t="s">
        <v>211</v>
      </c>
      <c r="D25" s="310" t="s">
        <v>158</v>
      </c>
      <c r="E25" s="311" t="s">
        <v>158</v>
      </c>
    </row>
    <row r="26" spans="1:5" ht="25.5" customHeight="1">
      <c r="A26" s="308" t="s">
        <v>212</v>
      </c>
      <c r="B26" s="309" t="s">
        <v>213</v>
      </c>
      <c r="C26" s="218" t="s">
        <v>214</v>
      </c>
      <c r="D26" s="310" t="s">
        <v>158</v>
      </c>
      <c r="E26" s="311" t="s">
        <v>158</v>
      </c>
    </row>
    <row r="27" spans="1:5" ht="25.5" customHeight="1" thickBot="1">
      <c r="A27" s="315" t="s">
        <v>215</v>
      </c>
      <c r="B27" s="316" t="s">
        <v>216</v>
      </c>
      <c r="C27" s="222" t="s">
        <v>217</v>
      </c>
      <c r="D27" s="317" t="s">
        <v>157</v>
      </c>
      <c r="E27" s="318" t="s">
        <v>157</v>
      </c>
    </row>
    <row r="28" spans="1:5" ht="25.5" customHeight="1" thickBot="1">
      <c r="A28" s="404" t="s">
        <v>218</v>
      </c>
      <c r="B28" s="405"/>
      <c r="C28" s="405"/>
      <c r="D28" s="405"/>
      <c r="E28" s="406"/>
    </row>
    <row r="29" spans="1:5" ht="25.5" customHeight="1">
      <c r="A29" s="304" t="s">
        <v>219</v>
      </c>
      <c r="B29" s="319" t="s">
        <v>220</v>
      </c>
      <c r="C29" s="320" t="s">
        <v>221</v>
      </c>
      <c r="D29" s="320" t="s">
        <v>157</v>
      </c>
      <c r="E29" s="307" t="s">
        <v>158</v>
      </c>
    </row>
    <row r="30" spans="1:5" ht="25.5" customHeight="1" thickBot="1">
      <c r="A30" s="321" t="s">
        <v>222</v>
      </c>
      <c r="B30" s="322" t="s">
        <v>223</v>
      </c>
      <c r="C30" s="323" t="s">
        <v>224</v>
      </c>
      <c r="D30" s="323" t="s">
        <v>157</v>
      </c>
      <c r="E30" s="324" t="s">
        <v>158</v>
      </c>
    </row>
    <row r="31" spans="1:5" ht="25.5" customHeight="1" thickBot="1">
      <c r="A31" s="407" t="s">
        <v>225</v>
      </c>
      <c r="B31" s="408"/>
      <c r="C31" s="408"/>
      <c r="D31" s="408"/>
      <c r="E31" s="409"/>
    </row>
    <row r="32" spans="1:5" ht="18" customHeight="1">
      <c r="A32" s="325" t="s">
        <v>226</v>
      </c>
      <c r="B32" s="326" t="s">
        <v>227</v>
      </c>
      <c r="C32" s="327" t="s">
        <v>59</v>
      </c>
      <c r="D32" s="327" t="s">
        <v>157</v>
      </c>
      <c r="E32" s="328" t="s">
        <v>157</v>
      </c>
    </row>
    <row r="33" spans="1:5" ht="26.25" customHeight="1">
      <c r="A33" s="220" t="s">
        <v>325</v>
      </c>
      <c r="B33" s="303"/>
      <c r="C33" s="303"/>
      <c r="D33" s="303"/>
      <c r="E33" s="303"/>
    </row>
    <row r="34" spans="1:5" ht="20.25" customHeight="1">
      <c r="A34" s="220"/>
    </row>
    <row r="35" spans="1:5" ht="19.5" customHeight="1">
      <c r="A35" s="410"/>
      <c r="B35" s="410"/>
      <c r="C35" s="410"/>
      <c r="D35" s="410"/>
      <c r="E35" s="410"/>
    </row>
    <row r="36" spans="1:5">
      <c r="A36" s="252"/>
    </row>
    <row r="37" spans="1:5">
      <c r="A37" s="252"/>
    </row>
    <row r="38" spans="1:5">
      <c r="A38" s="252"/>
    </row>
    <row r="39" spans="1:5">
      <c r="A39" s="252"/>
    </row>
    <row r="40" spans="1:5">
      <c r="A40" s="252"/>
    </row>
    <row r="41" spans="1:5">
      <c r="A41" s="252"/>
    </row>
    <row r="42" spans="1:5">
      <c r="A42" s="252"/>
    </row>
    <row r="43" spans="1:5">
      <c r="A43" s="252"/>
    </row>
    <row r="44" spans="1:5">
      <c r="A44" s="252"/>
    </row>
    <row r="45" spans="1:5">
      <c r="A45" s="252"/>
    </row>
    <row r="46" spans="1:5">
      <c r="A46" s="252"/>
    </row>
  </sheetData>
  <mergeCells count="7">
    <mergeCell ref="A1:E1"/>
    <mergeCell ref="A6:E6"/>
    <mergeCell ref="A28:E28"/>
    <mergeCell ref="A31:E31"/>
    <mergeCell ref="A35:E35"/>
    <mergeCell ref="A2:E2"/>
    <mergeCell ref="A3:E3"/>
  </mergeCells>
  <pageMargins left="0.75" right="0.19" top="0.17" bottom="0.21" header="0.18" footer="0.21"/>
  <pageSetup paperSize="9" scale="8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ПЪРВИЧЕН ПАЗАР - 1</vt:lpstr>
      <vt:lpstr>ПЪРВИЧЕН ПАЗАР - 2</vt:lpstr>
      <vt:lpstr>ПЪРВИЧЕН ПАЗАР НА ДЦК - 3 </vt:lpstr>
      <vt:lpstr>ПЪРВИЧЕН ПАЗАР НА ДЦК - 4</vt:lpstr>
      <vt:lpstr>ДЦК в обращение към 31.03.2021</vt:lpstr>
      <vt:lpstr>ВТОРИЧЕН ПАЗАР НА ДЦК - 1</vt:lpstr>
      <vt:lpstr>ВТОРИЧЕН ПАЗАР НА ДЦК - 2</vt:lpstr>
      <vt:lpstr>ВТОРИЧЕН ПАЗАР НА ДЦК - 3</vt:lpstr>
      <vt:lpstr>ВТОРИЧЕН ПАЗАР НА ДЦК - 4</vt:lpstr>
      <vt:lpstr>ВТОРИЧЕН ПАЗАР НА ДЦК - 5</vt:lpstr>
      <vt:lpstr>ВТОРИЧЕН ПАЗАР НА ДЦК - 6</vt:lpstr>
      <vt:lpstr>ВТОРИЧЕН ПАЗАР НА ДЦК - 7</vt:lpstr>
      <vt:lpstr>ВТОРИЧЕН ПАЗАР НА ДЦК - 8</vt:lpstr>
      <vt:lpstr>ВТОРИЧЕН ПАЗАР НА ДЦК - 9</vt:lpstr>
      <vt:lpstr>ВТОРИЧЕН ПАЗАР НА ДЦК - 10</vt:lpstr>
      <vt:lpstr>СПИСЪК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2021-04-15T11:39:38Z</dcterms:modified>
</cp:coreProperties>
</file>