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ml.chartshapes+xml"/>
  <Override PartName="/xl/charts/chart6.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7.xml" ContentType="application/vnd.openxmlformats-officedocument.drawingml.chart+xml"/>
  <Override PartName="/xl/drawings/drawing7.xml" ContentType="application/vnd.openxmlformats-officedocument.drawingml.chartshapes+xml"/>
  <Override PartName="/xl/charts/chart8.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120" windowWidth="15570" windowHeight="10665" tabRatio="859" activeTab="4"/>
  </bookViews>
  <sheets>
    <sheet name="PRIMARY MARKET OF GS - 1" sheetId="39" r:id="rId1"/>
    <sheet name="PRIMARY MARKET OF GS - 2" sheetId="35" r:id="rId2"/>
    <sheet name="PRIMARY MARKET OF GS - 3" sheetId="36" r:id="rId3"/>
    <sheet name="PRIMARY MARKET OF GS - 4" sheetId="5" r:id="rId4"/>
    <sheet name="GS - circulating as of 31.03.21" sheetId="37" r:id="rId5"/>
    <sheet name="SECONDARY MARKET OF GS - 1" sheetId="21" r:id="rId6"/>
    <sheet name="SECONDARY MARKET OF GS - 2" sheetId="22" r:id="rId7"/>
    <sheet name="SECONDARY MARKET OF GS - 3" sheetId="3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s>
  <externalReferences>
    <externalReference r:id="rId17"/>
    <externalReference r:id="rId18"/>
  </externalReferences>
  <calcPr calcId="152511"/>
</workbook>
</file>

<file path=xl/calcChain.xml><?xml version="1.0" encoding="utf-8"?>
<calcChain xmlns="http://schemas.openxmlformats.org/spreadsheetml/2006/main">
  <c r="E18" i="35" l="1"/>
  <c r="E17" i="35"/>
  <c r="E16" i="35"/>
  <c r="E15" i="35"/>
  <c r="I130" i="37" l="1"/>
  <c r="I132" i="37" s="1"/>
  <c r="J128" i="37"/>
  <c r="J130" i="37" s="1"/>
  <c r="J132" i="37" s="1"/>
  <c r="I128" i="37"/>
  <c r="H128" i="37"/>
  <c r="H130" i="37" s="1"/>
  <c r="H132" i="37" s="1"/>
  <c r="G128" i="37"/>
  <c r="G130" i="37" s="1"/>
  <c r="G132" i="37" s="1"/>
  <c r="G126" i="37"/>
  <c r="F126" i="37"/>
  <c r="F128" i="37" s="1"/>
  <c r="F130" i="37" s="1"/>
  <c r="F132" i="37" s="1"/>
  <c r="E126" i="37"/>
  <c r="E128" i="37" s="1"/>
  <c r="E130" i="37" s="1"/>
  <c r="E132" i="37" s="1"/>
  <c r="J112" i="37"/>
  <c r="I112" i="37"/>
  <c r="H112" i="37"/>
  <c r="F112" i="37"/>
  <c r="G107" i="37"/>
  <c r="G112" i="37" s="1"/>
  <c r="F107" i="37"/>
  <c r="E107" i="37"/>
  <c r="E112" i="37" s="1"/>
  <c r="A103" i="37"/>
  <c r="J95" i="37"/>
  <c r="J113" i="37" s="1"/>
  <c r="J114" i="37" s="1"/>
  <c r="I95" i="37"/>
  <c r="F92" i="37"/>
  <c r="E92" i="37"/>
  <c r="G86" i="37"/>
  <c r="F86" i="37"/>
  <c r="E86" i="37"/>
  <c r="H85" i="37"/>
  <c r="H95" i="37" s="1"/>
  <c r="G81" i="37"/>
  <c r="F81" i="37"/>
  <c r="E81" i="37"/>
  <c r="G78" i="37"/>
  <c r="F78" i="37"/>
  <c r="E78" i="37"/>
  <c r="G76" i="37"/>
  <c r="F76" i="37"/>
  <c r="E76" i="37"/>
  <c r="G68" i="37"/>
  <c r="F68" i="37"/>
  <c r="E68" i="37"/>
  <c r="G59" i="37"/>
  <c r="F59" i="37"/>
  <c r="E59" i="37"/>
  <c r="G52" i="37"/>
  <c r="G95" i="37" s="1"/>
  <c r="F52" i="37"/>
  <c r="F95" i="37" s="1"/>
  <c r="E52" i="37"/>
  <c r="G44" i="37"/>
  <c r="F44" i="37"/>
  <c r="E44" i="37"/>
  <c r="E95" i="37" s="1"/>
  <c r="J32" i="37"/>
  <c r="I32" i="37"/>
  <c r="H32" i="37"/>
  <c r="G32" i="37"/>
  <c r="E32" i="37"/>
  <c r="G26" i="37"/>
  <c r="F26" i="37"/>
  <c r="F32" i="37" s="1"/>
  <c r="F113" i="37" s="1"/>
  <c r="F114" i="37" s="1"/>
  <c r="E26" i="37"/>
  <c r="J24" i="37"/>
  <c r="I24" i="37"/>
  <c r="I113" i="37" s="1"/>
  <c r="I114" i="37" s="1"/>
  <c r="H24" i="37"/>
  <c r="H113" i="37" s="1"/>
  <c r="H114" i="37" s="1"/>
  <c r="F24" i="37"/>
  <c r="E24" i="37"/>
  <c r="G20" i="37"/>
  <c r="G24" i="37" s="1"/>
  <c r="F20" i="37"/>
  <c r="E20" i="37"/>
  <c r="J18" i="37"/>
  <c r="I18" i="37"/>
  <c r="J17" i="37"/>
  <c r="I17" i="37"/>
  <c r="H17" i="37"/>
  <c r="H18" i="37" s="1"/>
  <c r="O14" i="37"/>
  <c r="G14" i="37"/>
  <c r="G17" i="37" s="1"/>
  <c r="G18" i="37" s="1"/>
  <c r="F14" i="37"/>
  <c r="E14" i="37"/>
  <c r="G9" i="37"/>
  <c r="F9" i="37"/>
  <c r="F17" i="37" s="1"/>
  <c r="F18" i="37" s="1"/>
  <c r="E9" i="37"/>
  <c r="E17" i="37" s="1"/>
  <c r="E18" i="37" s="1"/>
  <c r="G113" i="37" l="1"/>
  <c r="G114" i="37" s="1"/>
  <c r="E113" i="37"/>
  <c r="E114" i="37" s="1"/>
  <c r="L21" i="39"/>
  <c r="F21" i="39"/>
  <c r="C21" i="39"/>
  <c r="L17" i="39"/>
  <c r="I17" i="39"/>
  <c r="F17" i="39"/>
  <c r="C17" i="39"/>
  <c r="E14" i="35" l="1"/>
  <c r="E13" i="35"/>
  <c r="E12" i="35"/>
  <c r="E11" i="35"/>
  <c r="E10" i="35"/>
  <c r="E9" i="35"/>
  <c r="E8" i="35"/>
  <c r="E22" i="5" l="1"/>
  <c r="E21" i="5"/>
  <c r="E19" i="5"/>
</calcChain>
</file>

<file path=xl/sharedStrings.xml><?xml version="1.0" encoding="utf-8"?>
<sst xmlns="http://schemas.openxmlformats.org/spreadsheetml/2006/main" count="584" uniqueCount="312">
  <si>
    <t>BGN</t>
  </si>
  <si>
    <t xml:space="preserve">                                                                                                                                                                                        </t>
  </si>
  <si>
    <t>EUR</t>
  </si>
  <si>
    <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</si>
  <si>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</si>
  <si>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</si>
  <si>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</si>
  <si>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</si>
  <si>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</si>
  <si>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</si>
  <si>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</si>
  <si>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</si>
  <si>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</si>
  <si>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</si>
  <si>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</si>
  <si>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</si>
  <si>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</si>
  <si>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</si>
  <si>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</si>
  <si>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</si>
  <si>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</si>
  <si>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</si>
  <si>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</si>
  <si>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</si>
  <si>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</si>
  <si>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</si>
  <si>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</si>
  <si>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</si>
  <si>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</si>
  <si>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</si>
  <si>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</si>
  <si>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</si>
  <si>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</si>
  <si>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</si>
  <si>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0200</t>
  </si>
  <si>
    <t>UBBSBGSF</t>
  </si>
  <si>
    <t>0240</t>
  </si>
  <si>
    <t>DEMIBGSF</t>
  </si>
  <si>
    <t>0250</t>
  </si>
  <si>
    <t>CITIBGSF</t>
  </si>
  <si>
    <t>0260</t>
  </si>
  <si>
    <t>CREXBGSF</t>
  </si>
  <si>
    <t>0300</t>
  </si>
  <si>
    <t>STSABGSF</t>
  </si>
  <si>
    <t>0310</t>
  </si>
  <si>
    <t>TBIBBGSF</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</si>
  <si>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</si>
  <si>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</si>
  <si>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</si>
  <si>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</si>
  <si>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</si>
  <si>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</si>
  <si>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</si>
  <si>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</si>
  <si>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</si>
  <si>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</si>
  <si>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</si>
  <si>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</si>
  <si>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</si>
  <si>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</si>
  <si>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</si>
  <si>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</si>
  <si>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</si>
  <si>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</si>
  <si>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</si>
  <si>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</si>
  <si>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</si>
  <si>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</si>
  <si>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</si>
  <si>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</si>
  <si>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</si>
  <si>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</si>
  <si>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</si>
  <si>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</si>
  <si>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</si>
  <si>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</si>
  <si>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</si>
  <si>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</si>
  <si>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</si>
  <si>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</si>
  <si>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</si>
  <si>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</si>
  <si>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</si>
  <si>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</si>
  <si>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</si>
  <si>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</si>
  <si>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</si>
  <si>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</si>
  <si>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</si>
  <si>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</si>
  <si>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</si>
  <si>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</si>
  <si>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</si>
  <si>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</si>
  <si>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</si>
  <si>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</si>
  <si>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</si>
  <si>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</si>
  <si>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</si>
  <si>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</si>
  <si>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</si>
  <si>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</si>
  <si>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</si>
  <si>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</si>
  <si>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</si>
  <si>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</si>
  <si>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</si>
  <si>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</si>
  <si>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</si>
  <si>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</si>
  <si>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</si>
  <si>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</si>
  <si>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</si>
  <si>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</si>
  <si>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</si>
  <si>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</si>
  <si>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</si>
  <si>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</si>
  <si>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</si>
  <si>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</si>
  <si>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</si>
  <si>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</si>
  <si>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</si>
  <si>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</si>
  <si>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</si>
  <si>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</si>
  <si>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</si>
  <si>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</si>
  <si>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</si>
  <si>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BG 20 401 17215</t>
  </si>
  <si>
    <t>27.03.2025</t>
  </si>
  <si>
    <t xml:space="preserve">             0.50 %</t>
  </si>
  <si>
    <t xml:space="preserve">             5.00 %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</si>
  <si>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</si>
  <si>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</si>
  <si>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</si>
  <si>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</si>
  <si>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</si>
  <si>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</si>
  <si>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</si>
  <si>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</si>
  <si>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</si>
  <si>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</si>
  <si>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</si>
  <si>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</si>
  <si>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</si>
  <si>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</si>
  <si>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</si>
  <si>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</si>
  <si>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</si>
  <si>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</si>
  <si>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</si>
  <si>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</si>
  <si>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</si>
  <si>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</si>
  <si>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</si>
  <si>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</si>
  <si>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</si>
  <si>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BG 20 401 19211</t>
  </si>
  <si>
    <t>21.12.2029</t>
  </si>
  <si>
    <t>BG 20 400 19213</t>
  </si>
  <si>
    <t>21.06.2039</t>
  </si>
  <si>
    <t xml:space="preserve">             1.50 %</t>
  </si>
  <si>
    <r>
      <rPr>
        <b/>
        <sz val="9"/>
        <rFont val="Arial"/>
        <family val="2"/>
        <charset val="204"/>
      </rPr>
      <t>Note</t>
    </r>
    <r>
      <rPr>
        <sz val="9"/>
        <rFont val="Arial"/>
        <family val="2"/>
        <charset val="204"/>
      </rPr>
      <t>: The Lev equivalent of government securities is calculated based on the official exchange rate of the EUR to the Bulgarian lev.</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</si>
  <si>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</si>
  <si>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569 780 000.00</t>
  </si>
  <si>
    <t>BG 20 300 20114</t>
  </si>
  <si>
    <t>15.01.2025</t>
  </si>
  <si>
    <t xml:space="preserve">             0.01 %</t>
  </si>
  <si>
    <r>
      <t xml:space="preserve">                                                                                      </t>
    </r>
    <r>
      <rPr>
        <i/>
        <sz val="12"/>
        <rFont val="Arial"/>
        <family val="2"/>
        <charset val="204"/>
      </rPr>
      <t>Banks</t>
    </r>
  </si>
  <si>
    <t>TREASURY BONDS ISSUED IN BGN</t>
  </si>
  <si>
    <t xml:space="preserve"> </t>
  </si>
  <si>
    <t>Nominal value (BGN)</t>
  </si>
  <si>
    <t xml:space="preserve">     Price per BGN 100 nominal value (BGN)</t>
  </si>
  <si>
    <t>Average annual yield (%)</t>
  </si>
  <si>
    <t xml:space="preserve">Amount actually trensferred                  (BGN)
</t>
  </si>
  <si>
    <t>First tranche</t>
  </si>
  <si>
    <t>Second tranche</t>
  </si>
  <si>
    <t>Third tranche</t>
  </si>
  <si>
    <t>Fourth tranche</t>
  </si>
  <si>
    <t xml:space="preserve">*BG 20 300 20114/15.01.2020  </t>
  </si>
  <si>
    <t>Five-year issues, total</t>
  </si>
  <si>
    <t>Medium-term issues, total</t>
  </si>
  <si>
    <t xml:space="preserve">*BG 20 401 17215/27.09.2017  </t>
  </si>
  <si>
    <t>Seven-year-and-six-month issues, total</t>
  </si>
  <si>
    <t xml:space="preserve">*BG 20 401 15219/22.04.2015  </t>
  </si>
  <si>
    <t>Fifth tranche</t>
  </si>
  <si>
    <t>Ten-year issues, total</t>
  </si>
  <si>
    <t>Seventh tranche</t>
  </si>
  <si>
    <t>Eighth tranche</t>
  </si>
  <si>
    <t xml:space="preserve">*BG 20 400 11 210/19.01.2011  </t>
  </si>
  <si>
    <t>Sixth tranche</t>
  </si>
  <si>
    <t xml:space="preserve">*BG 20 400 12 218/11.01.2012  </t>
  </si>
  <si>
    <t xml:space="preserve">*BG 20 400 13 216/09.01.2013  </t>
  </si>
  <si>
    <t xml:space="preserve">*BG 20 400 14 214/15.01.2014  </t>
  </si>
  <si>
    <t>Third  tranche</t>
  </si>
  <si>
    <t xml:space="preserve">*BG 20 400 15 211/14.01.2015  </t>
  </si>
  <si>
    <t xml:space="preserve">*BG 20 400 16 219/27.01.2016  </t>
  </si>
  <si>
    <t xml:space="preserve">*BG 20 400 17 217/25.01.2017  </t>
  </si>
  <si>
    <t>Fourth Tranche</t>
  </si>
  <si>
    <t xml:space="preserve">*BG 20 401 19 211/21.06.2019  </t>
  </si>
  <si>
    <t>Ten-year-and-six-month issues, total</t>
  </si>
  <si>
    <t xml:space="preserve">*BG 20 400 19 213/21.06.2019  </t>
  </si>
  <si>
    <t>Twenty-year issues, total</t>
  </si>
  <si>
    <t>Long-term government securities, total</t>
  </si>
  <si>
    <t>Government securities sold at auctions in BGN, total</t>
  </si>
  <si>
    <t>TREASURY BONDS ISSUED IN EUR</t>
  </si>
  <si>
    <t xml:space="preserve">*BG 20 402 10218/29.09.2010  </t>
  </si>
  <si>
    <t>Fifteen-year issues, total</t>
  </si>
  <si>
    <t>Government securities sold at auctions in EUR, total</t>
  </si>
  <si>
    <t>600 000 000.00</t>
  </si>
  <si>
    <t>1 000 000 000.00</t>
  </si>
  <si>
    <t>DSK BANK AD</t>
  </si>
  <si>
    <t>XS2234571425 - global bonds 10 years</t>
  </si>
  <si>
    <t>XS2234571771 - global bonds 30 years</t>
  </si>
  <si>
    <t>ISIN/
Issue date</t>
  </si>
  <si>
    <t>Payment 
date</t>
  </si>
  <si>
    <t>Issue 
maturity</t>
  </si>
  <si>
    <t>Number 
of days</t>
  </si>
  <si>
    <t>Discount 
(BGN)</t>
  </si>
  <si>
    <t>Premium
(BGN)</t>
  </si>
  <si>
    <t>Annual interest 
rate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</si>
  <si>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</si>
  <si>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</si>
  <si>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</si>
  <si>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</si>
  <si>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</si>
  <si>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</si>
  <si>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</si>
  <si>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</si>
  <si>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</si>
  <si>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</si>
  <si>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r>
      <t xml:space="preserve">Fourth tranche </t>
    </r>
    <r>
      <rPr>
        <b/>
        <vertAlign val="superscript"/>
        <sz val="10"/>
        <rFont val="Arial"/>
        <family val="2"/>
        <charset val="204"/>
      </rPr>
      <t>1</t>
    </r>
  </si>
  <si>
    <r>
      <t xml:space="preserve">Second tranche </t>
    </r>
    <r>
      <rPr>
        <b/>
        <vertAlign val="superscript"/>
        <sz val="10"/>
        <rFont val="Arial"/>
        <family val="2"/>
        <charset val="204"/>
      </rPr>
      <t>1</t>
    </r>
  </si>
  <si>
    <t>* Tap issue.</t>
  </si>
  <si>
    <t>1. The Ministry of Finance (MF) rejected all bids for the auction conducted on 27 April 2020 and 28 September 2015 for sale of a tap government securities issue with a payment date on 29 April 2020 and 30 September 2015.</t>
  </si>
  <si>
    <t>Note: Yield of treasury bonds is calculated in accordance with the methodology applied by the MF and the interest convention (ACT/ACT) adopted as of 01 January 2001, using the ISMA - International Yield.</t>
  </si>
  <si>
    <r>
      <t xml:space="preserve">Fifth tranche </t>
    </r>
    <r>
      <rPr>
        <b/>
        <vertAlign val="superscript"/>
        <sz val="10"/>
        <rFont val="Arial"/>
        <family val="2"/>
        <charset val="204"/>
      </rPr>
      <t>2</t>
    </r>
  </si>
  <si>
    <t xml:space="preserve">Nominal value (EUR) </t>
  </si>
  <si>
    <t xml:space="preserve">Amount actually trensferred                (EUR)
</t>
  </si>
  <si>
    <t xml:space="preserve">Discount 
(EUR)
</t>
  </si>
  <si>
    <t>Premium
(EUR)</t>
  </si>
  <si>
    <t xml:space="preserve">     Price per EUR 100 nominal value (EUR)</t>
  </si>
  <si>
    <t>Annual
 interest
 rate 
(%)</t>
  </si>
  <si>
    <t xml:space="preserve">CITIBANK EUROPE PLC., BULGARIA BRANCH </t>
  </si>
  <si>
    <t>2019</t>
  </si>
  <si>
    <t>22.04.2021</t>
  </si>
  <si>
    <t>21.06.2021</t>
  </si>
  <si>
    <t>1. Issue №</t>
  </si>
  <si>
    <t>2. Issue date</t>
  </si>
  <si>
    <t>3. Maturity date</t>
  </si>
  <si>
    <t>4. Currency</t>
  </si>
  <si>
    <t>5. Interest rate (%)</t>
  </si>
  <si>
    <t>6. Auction date</t>
  </si>
  <si>
    <t>ІV отваряне</t>
  </si>
  <si>
    <t>7. Payment date</t>
  </si>
  <si>
    <t xml:space="preserve">8. Nominal value of the quantity </t>
  </si>
  <si>
    <t>offered at the auction</t>
  </si>
  <si>
    <t>9. Total nominal value of the bids</t>
  </si>
  <si>
    <t xml:space="preserve">    admitted to the auction,</t>
  </si>
  <si>
    <t xml:space="preserve">          incl. competitive</t>
  </si>
  <si>
    <t xml:space="preserve">                  non-competitive</t>
  </si>
  <si>
    <t>10. Total nominal value</t>
  </si>
  <si>
    <t xml:space="preserve">     of the bids approved</t>
  </si>
  <si>
    <t>11. Price of the bids approved</t>
  </si>
  <si>
    <t xml:space="preserve">      per 100 units nominal value</t>
  </si>
  <si>
    <t>Price</t>
  </si>
  <si>
    <r>
      <t xml:space="preserve">                  </t>
    </r>
    <r>
      <rPr>
        <b/>
        <sz val="9"/>
        <rFont val="Arial"/>
        <family val="2"/>
        <charset val="204"/>
      </rPr>
      <t xml:space="preserve"> Annual </t>
    </r>
  </si>
  <si>
    <t>yield</t>
  </si>
  <si>
    <t xml:space="preserve">     and corresponding yield</t>
  </si>
  <si>
    <t xml:space="preserve">   (BGN)</t>
  </si>
  <si>
    <t>(%)</t>
  </si>
  <si>
    <t xml:space="preserve">          - minimum                         </t>
  </si>
  <si>
    <t xml:space="preserve">          - maximum</t>
  </si>
  <si>
    <t xml:space="preserve">          - average-weighted</t>
  </si>
  <si>
    <t>Results of Auctions for Sales of Government Securities Held
between January and March 2021</t>
  </si>
  <si>
    <t>BG  20 400 21 219</t>
  </si>
  <si>
    <t>BG  20 300 21 112</t>
  </si>
  <si>
    <t>GOVERNMENT SECURITIES SOLD AT AUCTIONS, CIRCULATING AS OF 31 MARCH 2021</t>
  </si>
  <si>
    <t xml:space="preserve">*BG 20 300 21112/24.02.2021  </t>
  </si>
  <si>
    <t xml:space="preserve">*BG 20 400 21 219/17.02.2021  </t>
  </si>
  <si>
    <r>
      <t xml:space="preserve">Second tranche </t>
    </r>
    <r>
      <rPr>
        <b/>
        <vertAlign val="superscript"/>
        <sz val="10"/>
        <rFont val="Arial"/>
        <family val="2"/>
        <charset val="204"/>
      </rPr>
      <t>2</t>
    </r>
  </si>
  <si>
    <t>–</t>
  </si>
  <si>
    <t xml:space="preserve">2. The Ministry of Finance (MF) rejected all bids for the auction conducted on 22 July 2013 and 8 March 2021 for sale of a tap government securities issue with a payment date on 24 July 2013 and 10 March 2021.                          </t>
  </si>
  <si>
    <t>15.02.2021 (First tranche)</t>
  </si>
  <si>
    <t>22.02.2021 (First tranche)</t>
  </si>
  <si>
    <t>08.03.2021 (Second tranche)</t>
  </si>
  <si>
    <t>22.03.2021 (Second tranche)</t>
  </si>
  <si>
    <t>* Over the 1 January to 31 December 2021 period</t>
  </si>
  <si>
    <t>11.07.2021</t>
  </si>
  <si>
    <t>09.07.2021</t>
  </si>
  <si>
    <t>15.07.2021</t>
  </si>
  <si>
    <t>27.09.2021</t>
  </si>
  <si>
    <t>14.07.2021</t>
  </si>
  <si>
    <t>29.09.2021</t>
  </si>
  <si>
    <t>BG 20 300 21112</t>
  </si>
  <si>
    <t>24.02.2026</t>
  </si>
  <si>
    <t>500 000 000.00</t>
  </si>
  <si>
    <t xml:space="preserve">             0.00 %</t>
  </si>
  <si>
    <t>24.08.2021</t>
  </si>
  <si>
    <t>27.07.2021</t>
  </si>
  <si>
    <t>25.07.2021</t>
  </si>
  <si>
    <t>BG 20 400 21219</t>
  </si>
  <si>
    <t>17.08.2031</t>
  </si>
  <si>
    <t xml:space="preserve">             0.10 %</t>
  </si>
  <si>
    <t>17.08.2021</t>
  </si>
  <si>
    <t>5 960 049 582.15</t>
  </si>
  <si>
    <t>Circulating as of 31 March 2021</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</si>
  <si>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31 March 2021.
</t>
    </r>
  </si>
  <si>
    <t>2020</t>
  </si>
  <si>
    <t>March 2021</t>
  </si>
  <si>
    <t>(First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</si>
</sst>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л_в_._-;\-* #,##0.00\ _л_в_._-;_-* &quot;-&quot;??\ _л_в_._-;_-@_-"/>
    <numFmt numFmtId="164" formatCode="_-* #,##0.00\ _л_в_-;\-* #,##0.00\ _л_в_-;_-* &quot;-&quot;??\ _л_в_-;_-@_-"/>
    <numFmt numFmtId="165" formatCode="0.000"/>
    <numFmt numFmtId="166" formatCode="#,##0.0000"/>
    <numFmt numFmtId="167" formatCode="#,##0.00_ ;\-#,##0.00\ "/>
  </numFmts>
  <fonts count="32">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8"/>
      <name val="Arial"/>
      <family val="2"/>
      <charset val="204"/>
    </font>
    <font>
      <sz val="11"/>
      <name val="Times New Roman"/>
      <family val="1"/>
      <charset val="204"/>
    </font>
    <font>
      <sz val="10"/>
      <color indexed="8"/>
      <name val="Arial"/>
      <family val="2"/>
      <charset val="204"/>
    </font>
    <font>
      <sz val="8"/>
      <name val="Calibri"/>
      <family val="2"/>
    </font>
    <font>
      <sz val="10"/>
      <name val="Arial"/>
      <family val="2"/>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
      <b/>
      <sz val="7"/>
      <color indexed="10"/>
      <name val="Arial"/>
      <family val="2"/>
      <charset val="204"/>
    </font>
    <font>
      <b/>
      <sz val="7"/>
      <name val="Arial"/>
      <family val="2"/>
      <charset val="204"/>
    </font>
    <font>
      <b/>
      <sz val="10"/>
      <color indexed="8"/>
      <name val="Arial"/>
      <family val="2"/>
      <charset val="204"/>
    </font>
    <font>
      <sz val="11"/>
      <name val="Calibri"/>
      <family val="2"/>
      <scheme val="minor"/>
    </font>
    <font>
      <b/>
      <vertAlign val="superscript"/>
      <sz val="10"/>
      <name val="Arial"/>
      <family val="2"/>
      <charset val="204"/>
    </font>
    <font>
      <b/>
      <sz val="9"/>
      <color theme="1"/>
      <name val="Arial"/>
      <family val="2"/>
      <charset val="204"/>
    </font>
    <font>
      <sz val="9"/>
      <color theme="1"/>
      <name val="Arial"/>
      <family val="2"/>
      <charset val="204"/>
    </font>
  </fonts>
  <fills count="13">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rgb="FFFFFFFF"/>
        <bgColor indexed="64"/>
      </patternFill>
    </fill>
    <fill>
      <patternFill patternType="solid">
        <fgColor rgb="FFC0C0C0"/>
        <bgColor indexed="64"/>
      </patternFill>
    </fill>
    <fill>
      <patternFill patternType="solid">
        <fgColor indexed="43"/>
        <bgColor indexed="64"/>
      </patternFill>
    </fill>
    <fill>
      <patternFill patternType="solid">
        <fgColor indexed="47"/>
        <bgColor indexed="64"/>
      </patternFill>
    </fill>
    <fill>
      <patternFill patternType="solid">
        <fgColor indexed="13"/>
        <bgColor indexed="64"/>
      </patternFill>
    </fill>
    <fill>
      <patternFill patternType="solid">
        <fgColor theme="9" tint="0.59996337778862885"/>
        <bgColor indexed="64"/>
      </patternFill>
    </fill>
    <fill>
      <patternFill patternType="solid">
        <fgColor theme="0" tint="-0.249977111117893"/>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0" fontId="13" fillId="0" borderId="0"/>
    <xf numFmtId="0" fontId="19" fillId="0" borderId="0"/>
    <xf numFmtId="0" fontId="4"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9" fontId="18" fillId="0" borderId="0" applyFont="0" applyFill="0" applyBorder="0" applyAlignment="0" applyProtection="0"/>
  </cellStyleXfs>
  <cellXfs count="417">
    <xf numFmtId="0" fontId="0" fillId="0" borderId="0" xfId="0"/>
    <xf numFmtId="0" fontId="0" fillId="2" borderId="0" xfId="0"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6" fillId="0" borderId="0" xfId="0" applyFont="1"/>
    <xf numFmtId="0" fontId="6" fillId="3" borderId="9" xfId="0" applyFont="1" applyFill="1" applyBorder="1" applyAlignment="1">
      <alignment horizontal="center" vertical="top"/>
    </xf>
    <xf numFmtId="0" fontId="10" fillId="2" borderId="0" xfId="0" applyFont="1" applyFill="1" applyBorder="1"/>
    <xf numFmtId="0" fontId="10" fillId="2" borderId="0" xfId="0" applyFont="1" applyFill="1"/>
    <xf numFmtId="0" fontId="6" fillId="3" borderId="4" xfId="0" applyFont="1" applyFill="1" applyBorder="1" applyAlignment="1">
      <alignment horizontal="center" vertical="top"/>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5" fontId="5" fillId="2" borderId="1" xfId="0" applyNumberFormat="1" applyFont="1" applyFill="1" applyBorder="1" applyAlignment="1">
      <alignment horizontal="center"/>
    </xf>
    <xf numFmtId="0" fontId="6" fillId="2" borderId="3" xfId="0" applyFont="1" applyFill="1" applyBorder="1"/>
    <xf numFmtId="164" fontId="6" fillId="0" borderId="3" xfId="0" applyNumberFormat="1" applyFont="1" applyBorder="1" applyAlignment="1">
      <alignment horizontal="center"/>
    </xf>
    <xf numFmtId="0" fontId="0" fillId="5" borderId="0" xfId="0" applyFill="1"/>
    <xf numFmtId="49" fontId="3" fillId="0" borderId="0" xfId="0" applyNumberFormat="1" applyFont="1"/>
    <xf numFmtId="4" fontId="0" fillId="0" borderId="0" xfId="0" applyNumberFormat="1"/>
    <xf numFmtId="4" fontId="0" fillId="0" borderId="0" xfId="5" applyNumberFormat="1" applyFont="1"/>
    <xf numFmtId="4" fontId="0" fillId="0" borderId="0" xfId="6" applyNumberFormat="1" applyFont="1"/>
    <xf numFmtId="166" fontId="0" fillId="0" borderId="0" xfId="0" applyNumberFormat="1"/>
    <xf numFmtId="4" fontId="4" fillId="0" borderId="0" xfId="0" applyNumberFormat="1" applyFont="1"/>
    <xf numFmtId="0" fontId="8" fillId="0" borderId="0" xfId="0" applyFont="1"/>
    <xf numFmtId="0" fontId="4" fillId="0" borderId="0" xfId="0" applyFont="1"/>
    <xf numFmtId="0" fontId="4" fillId="0" borderId="20" xfId="0" applyFont="1" applyBorder="1" applyAlignment="1">
      <alignment wrapText="1"/>
    </xf>
    <xf numFmtId="0" fontId="11" fillId="2" borderId="20" xfId="0" applyFont="1" applyFill="1" applyBorder="1" applyAlignment="1">
      <alignment horizontal="center" wrapText="1"/>
    </xf>
    <xf numFmtId="0" fontId="4" fillId="0" borderId="12" xfId="0" applyFont="1" applyBorder="1" applyAlignment="1">
      <alignment wrapText="1"/>
    </xf>
    <xf numFmtId="0" fontId="11" fillId="2" borderId="12" xfId="0" applyFont="1" applyFill="1" applyBorder="1" applyAlignment="1">
      <alignment horizontal="center" wrapText="1"/>
    </xf>
    <xf numFmtId="0" fontId="4" fillId="2" borderId="12" xfId="0" applyFont="1" applyFill="1" applyBorder="1" applyAlignment="1">
      <alignment horizontal="center" wrapText="1"/>
    </xf>
    <xf numFmtId="0" fontId="11" fillId="0" borderId="0" xfId="0" applyFont="1" applyBorder="1" applyAlignment="1">
      <alignment horizontal="center"/>
    </xf>
    <xf numFmtId="0" fontId="4" fillId="0" borderId="1" xfId="0" applyFont="1" applyBorder="1" applyAlignment="1">
      <alignment wrapText="1"/>
    </xf>
    <xf numFmtId="0" fontId="11" fillId="2" borderId="1" xfId="0" applyFont="1" applyFill="1" applyBorder="1" applyAlignment="1">
      <alignment horizontal="center" wrapText="1"/>
    </xf>
    <xf numFmtId="49" fontId="17" fillId="3" borderId="30" xfId="0" applyNumberFormat="1" applyFont="1" applyFill="1" applyBorder="1" applyAlignment="1">
      <alignment horizontal="center"/>
    </xf>
    <xf numFmtId="165" fontId="5" fillId="2" borderId="3" xfId="0" applyNumberFormat="1" applyFont="1" applyFill="1" applyBorder="1" applyAlignment="1">
      <alignment horizontal="center" vertical="center"/>
    </xf>
    <xf numFmtId="0" fontId="5" fillId="7" borderId="12" xfId="2"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9" fillId="0" borderId="12" xfId="0" applyFont="1" applyBorder="1" applyAlignment="1">
      <alignment horizontal="right" vertical="center"/>
    </xf>
    <xf numFmtId="0" fontId="9" fillId="0" borderId="12" xfId="0" applyFont="1" applyBorder="1" applyAlignment="1">
      <alignment horizontal="center" vertical="center"/>
    </xf>
    <xf numFmtId="0" fontId="2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5" fillId="2" borderId="7" xfId="0" applyNumberFormat="1" applyFont="1" applyFill="1" applyBorder="1" applyAlignment="1">
      <alignment horizontal="center"/>
    </xf>
    <xf numFmtId="3" fontId="22" fillId="2" borderId="0" xfId="1" applyNumberFormat="1" applyFont="1" applyFill="1" applyBorder="1" applyAlignment="1">
      <alignment horizontal="center"/>
    </xf>
    <xf numFmtId="0" fontId="3" fillId="5" borderId="0" xfId="0" applyFont="1" applyFill="1" applyBorder="1" applyAlignment="1">
      <alignment horizontal="center"/>
    </xf>
    <xf numFmtId="0" fontId="16" fillId="4" borderId="16"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6" borderId="0" xfId="7" applyFont="1" applyFill="1" applyBorder="1" applyAlignment="1">
      <alignment horizontal="center"/>
    </xf>
    <xf numFmtId="0" fontId="2" fillId="5" borderId="0" xfId="0" applyFont="1" applyFill="1"/>
    <xf numFmtId="0" fontId="2" fillId="5" borderId="0" xfId="0" applyFont="1" applyFill="1" applyAlignment="1"/>
    <xf numFmtId="0" fontId="2" fillId="5" borderId="0" xfId="0" applyFont="1" applyFill="1" applyAlignment="1">
      <alignment vertical="center"/>
    </xf>
    <xf numFmtId="164" fontId="2" fillId="5" borderId="0" xfId="0" applyNumberFormat="1" applyFont="1" applyFill="1" applyAlignment="1">
      <alignment vertical="center"/>
    </xf>
    <xf numFmtId="0" fontId="3" fillId="0" borderId="0" xfId="0" applyFont="1"/>
    <xf numFmtId="0" fontId="6" fillId="0" borderId="0" xfId="0" applyFont="1" applyAlignment="1">
      <alignment horizontal="left"/>
    </xf>
    <xf numFmtId="0" fontId="6" fillId="0" borderId="0" xfId="0" applyFont="1" applyAlignment="1">
      <alignment horizontal="center"/>
    </xf>
    <xf numFmtId="4" fontId="6" fillId="0" borderId="0" xfId="0" applyNumberFormat="1" applyFont="1"/>
    <xf numFmtId="0" fontId="6" fillId="0" borderId="0" xfId="0" applyFont="1" applyAlignment="1">
      <alignment horizontal="right"/>
    </xf>
    <xf numFmtId="3" fontId="7" fillId="2" borderId="11" xfId="1" applyNumberFormat="1" applyFont="1" applyFill="1" applyBorder="1" applyAlignment="1">
      <alignment horizontal="center"/>
    </xf>
    <xf numFmtId="0" fontId="25" fillId="2" borderId="0" xfId="0" applyFont="1" applyFill="1" applyAlignment="1" applyProtection="1">
      <alignment horizontal="centerContinuous"/>
    </xf>
    <xf numFmtId="0" fontId="26" fillId="2" borderId="0" xfId="0" applyFont="1" applyFill="1" applyAlignment="1" applyProtection="1">
      <alignment horizontal="centerContinuous"/>
    </xf>
    <xf numFmtId="0" fontId="27" fillId="2" borderId="0" xfId="0" applyFont="1" applyFill="1" applyAlignment="1" applyProtection="1">
      <alignment horizontal="left"/>
    </xf>
    <xf numFmtId="0" fontId="27" fillId="2" borderId="0" xfId="0" applyFont="1" applyFill="1" applyAlignment="1">
      <alignment horizontal="center"/>
    </xf>
    <xf numFmtId="39" fontId="3" fillId="2" borderId="0" xfId="0" applyNumberFormat="1" applyFont="1" applyFill="1" applyAlignment="1">
      <alignment horizontal="right"/>
    </xf>
    <xf numFmtId="39" fontId="3" fillId="2" borderId="0" xfId="0" applyNumberFormat="1" applyFont="1" applyFill="1"/>
    <xf numFmtId="39" fontId="27" fillId="2" borderId="0" xfId="0" applyNumberFormat="1" applyFont="1" applyFill="1" applyProtection="1"/>
    <xf numFmtId="4" fontId="27" fillId="2" borderId="10" xfId="0" applyNumberFormat="1" applyFont="1" applyFill="1" applyBorder="1" applyProtection="1"/>
    <xf numFmtId="0" fontId="3" fillId="2" borderId="0" xfId="0" applyFont="1" applyFill="1"/>
    <xf numFmtId="0" fontId="27" fillId="2" borderId="0" xfId="0" applyFont="1" applyFill="1" applyAlignment="1">
      <alignment horizontal="right"/>
    </xf>
    <xf numFmtId="0" fontId="7" fillId="8" borderId="4" xfId="0" applyFont="1" applyFill="1" applyBorder="1" applyAlignment="1" applyProtection="1">
      <alignment horizontal="centerContinuous"/>
    </xf>
    <xf numFmtId="0" fontId="7" fillId="8" borderId="5" xfId="0" applyFont="1" applyFill="1" applyBorder="1" applyAlignment="1" applyProtection="1">
      <alignment horizontal="centerContinuous"/>
    </xf>
    <xf numFmtId="0" fontId="7" fillId="8" borderId="14" xfId="0" applyFont="1" applyFill="1" applyBorder="1" applyAlignment="1" applyProtection="1">
      <alignment horizontal="centerContinuous"/>
    </xf>
    <xf numFmtId="0" fontId="7" fillId="8" borderId="15" xfId="0" applyFont="1" applyFill="1" applyBorder="1" applyAlignment="1" applyProtection="1">
      <alignment horizontal="centerContinuous"/>
    </xf>
    <xf numFmtId="0" fontId="7" fillId="9" borderId="1" xfId="0" applyFont="1" applyFill="1" applyBorder="1" applyAlignment="1" applyProtection="1"/>
    <xf numFmtId="14" fontId="7" fillId="9" borderId="5" xfId="0" applyNumberFormat="1" applyFont="1" applyFill="1" applyBorder="1" applyAlignment="1" applyProtection="1">
      <alignment horizontal="center"/>
    </xf>
    <xf numFmtId="14" fontId="7" fillId="9" borderId="1" xfId="0" applyNumberFormat="1" applyFont="1" applyFill="1" applyBorder="1" applyAlignment="1" applyProtection="1">
      <alignment horizontal="center"/>
    </xf>
    <xf numFmtId="3" fontId="7" fillId="9" borderId="4" xfId="0" applyNumberFormat="1" applyFont="1" applyFill="1" applyBorder="1" applyAlignment="1" applyProtection="1">
      <alignment horizontal="center"/>
    </xf>
    <xf numFmtId="39" fontId="7" fillId="9" borderId="1" xfId="0" applyNumberFormat="1" applyFont="1" applyFill="1" applyBorder="1" applyProtection="1"/>
    <xf numFmtId="39" fontId="7" fillId="9" borderId="1" xfId="0" applyNumberFormat="1" applyFont="1" applyFill="1" applyBorder="1" applyAlignment="1" applyProtection="1">
      <alignment horizontal="right"/>
    </xf>
    <xf numFmtId="39" fontId="7" fillId="9" borderId="5" xfId="0" applyNumberFormat="1" applyFont="1" applyFill="1" applyBorder="1" applyAlignment="1" applyProtection="1">
      <alignment horizontal="right"/>
    </xf>
    <xf numFmtId="10" fontId="7" fillId="9" borderId="1" xfId="0" applyNumberFormat="1" applyFont="1" applyFill="1" applyBorder="1" applyAlignment="1" applyProtection="1">
      <alignment horizontal="center"/>
    </xf>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39" fontId="7" fillId="2" borderId="2" xfId="0" applyNumberFormat="1" applyFont="1" applyFill="1" applyBorder="1" applyProtection="1"/>
    <xf numFmtId="39" fontId="7" fillId="2" borderId="2" xfId="0" applyNumberFormat="1" applyFont="1" applyFill="1" applyBorder="1" applyAlignment="1" applyProtection="1">
      <alignment horizontal="right"/>
    </xf>
    <xf numFmtId="10" fontId="7" fillId="2" borderId="2"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39" fontId="7" fillId="2" borderId="8" xfId="0" applyNumberFormat="1" applyFont="1" applyFill="1" applyBorder="1" applyProtection="1"/>
    <xf numFmtId="39" fontId="7" fillId="2" borderId="0" xfId="0" applyNumberFormat="1" applyFont="1" applyFill="1" applyBorder="1" applyAlignment="1" applyProtection="1">
      <alignment horizontal="right"/>
    </xf>
    <xf numFmtId="14" fontId="7" fillId="2" borderId="3" xfId="0" applyNumberFormat="1" applyFont="1" applyFill="1" applyBorder="1" applyAlignment="1" applyProtection="1">
      <alignment horizontal="center"/>
    </xf>
    <xf numFmtId="39" fontId="7" fillId="0" borderId="2" xfId="0" applyNumberFormat="1" applyFont="1" applyFill="1" applyBorder="1" applyProtection="1"/>
    <xf numFmtId="10" fontId="7" fillId="0" borderId="2" xfId="0" applyNumberFormat="1" applyFont="1" applyFill="1" applyBorder="1" applyAlignment="1" applyProtection="1">
      <alignment horizontal="center"/>
    </xf>
    <xf numFmtId="0" fontId="6" fillId="10" borderId="14" xfId="0" applyFont="1" applyFill="1" applyBorder="1" applyAlignment="1">
      <alignment horizontal="center"/>
    </xf>
    <xf numFmtId="39" fontId="7" fillId="10" borderId="12" xfId="0" applyNumberFormat="1" applyFont="1" applyFill="1" applyBorder="1" applyAlignment="1" applyProtection="1">
      <alignment horizontal="right"/>
    </xf>
    <xf numFmtId="0" fontId="7" fillId="10" borderId="12" xfId="0" applyFont="1" applyFill="1" applyBorder="1" applyAlignment="1">
      <alignment horizontal="right"/>
    </xf>
    <xf numFmtId="0" fontId="7" fillId="10" borderId="12" xfId="0" applyFont="1" applyFill="1" applyBorder="1" applyAlignment="1">
      <alignment horizontal="center"/>
    </xf>
    <xf numFmtId="39" fontId="7" fillId="10" borderId="12" xfId="0" applyNumberFormat="1" applyFont="1" applyFill="1" applyBorder="1" applyProtection="1"/>
    <xf numFmtId="0" fontId="7" fillId="11" borderId="1" xfId="0" applyFont="1" applyFill="1" applyBorder="1" applyAlignment="1" applyProtection="1"/>
    <xf numFmtId="14" fontId="6" fillId="9" borderId="1" xfId="0" applyNumberFormat="1" applyFont="1" applyFill="1" applyBorder="1" applyAlignment="1" applyProtection="1">
      <alignment horizontal="center"/>
    </xf>
    <xf numFmtId="3" fontId="6" fillId="9" borderId="1" xfId="0" applyNumberFormat="1" applyFont="1" applyFill="1" applyBorder="1" applyAlignment="1" applyProtection="1">
      <alignment horizontal="center"/>
    </xf>
    <xf numFmtId="39" fontId="6" fillId="9" borderId="1" xfId="0" applyNumberFormat="1" applyFont="1" applyFill="1" applyBorder="1" applyProtection="1"/>
    <xf numFmtId="39" fontId="6" fillId="9" borderId="1" xfId="0" applyNumberFormat="1" applyFont="1" applyFill="1" applyBorder="1" applyAlignment="1" applyProtection="1">
      <alignment horizontal="right"/>
    </xf>
    <xf numFmtId="10" fontId="6" fillId="9" borderId="1" xfId="8" applyNumberFormat="1" applyFont="1" applyFill="1" applyBorder="1" applyAlignment="1" applyProtection="1">
      <alignment horizontal="center"/>
    </xf>
    <xf numFmtId="10" fontId="6" fillId="9" borderId="1" xfId="0" applyNumberFormat="1" applyFont="1" applyFill="1" applyBorder="1" applyAlignment="1" applyProtection="1">
      <alignment horizontal="center"/>
    </xf>
    <xf numFmtId="0" fontId="6" fillId="5" borderId="2" xfId="0" applyFont="1" applyFill="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39" fontId="7" fillId="0" borderId="2" xfId="0" applyNumberFormat="1" applyFont="1" applyFill="1" applyBorder="1" applyAlignment="1" applyProtection="1">
      <alignment horizontal="right"/>
    </xf>
    <xf numFmtId="10" fontId="7" fillId="0" borderId="2" xfId="8" applyNumberFormat="1" applyFont="1" applyFill="1" applyBorder="1" applyAlignment="1" applyProtection="1">
      <alignment horizontal="center"/>
    </xf>
    <xf numFmtId="39" fontId="7" fillId="0" borderId="2" xfId="0" applyNumberFormat="1" applyFont="1" applyFill="1" applyBorder="1" applyAlignment="1" applyProtection="1">
      <alignment horizontal="center"/>
    </xf>
    <xf numFmtId="0" fontId="7" fillId="10" borderId="13" xfId="0" applyFont="1" applyFill="1" applyBorder="1" applyAlignment="1" applyProtection="1">
      <alignment horizontal="left"/>
    </xf>
    <xf numFmtId="0" fontId="7" fillId="10" borderId="14" xfId="0" applyFont="1" applyFill="1" applyBorder="1" applyAlignment="1">
      <alignment horizontal="center"/>
    </xf>
    <xf numFmtId="0" fontId="7" fillId="10" borderId="15" xfId="0" applyFont="1" applyFill="1" applyBorder="1" applyAlignment="1">
      <alignment horizontal="center"/>
    </xf>
    <xf numFmtId="0" fontId="7" fillId="10" borderId="9" xfId="0" applyFont="1" applyFill="1" applyBorder="1" applyAlignment="1" applyProtection="1">
      <alignment horizontal="left"/>
    </xf>
    <xf numFmtId="0" fontId="7" fillId="10" borderId="10" xfId="0" applyFont="1" applyFill="1" applyBorder="1" applyAlignment="1">
      <alignment horizontal="center"/>
    </xf>
    <xf numFmtId="0" fontId="6" fillId="0" borderId="2" xfId="0" applyFont="1" applyBorder="1" applyAlignment="1">
      <alignment horizontal="right"/>
    </xf>
    <xf numFmtId="0" fontId="6" fillId="10" borderId="13" xfId="0" applyFont="1" applyFill="1" applyBorder="1" applyAlignment="1" applyProtection="1">
      <alignment horizontal="left"/>
    </xf>
    <xf numFmtId="0" fontId="6" fillId="9" borderId="1" xfId="0" applyFont="1" applyFill="1" applyBorder="1" applyAlignment="1"/>
    <xf numFmtId="3" fontId="7" fillId="9" borderId="1" xfId="0" applyNumberFormat="1" applyFont="1" applyFill="1" applyBorder="1" applyAlignment="1" applyProtection="1">
      <alignment horizontal="center"/>
    </xf>
    <xf numFmtId="10" fontId="7" fillId="9" borderId="1" xfId="8" applyNumberFormat="1" applyFont="1" applyFill="1" applyBorder="1" applyAlignment="1" applyProtection="1">
      <alignment horizontal="center"/>
    </xf>
    <xf numFmtId="39" fontId="7" fillId="2" borderId="2" xfId="0" applyNumberFormat="1" applyFont="1" applyFill="1" applyBorder="1" applyAlignment="1">
      <alignment horizontal="right"/>
    </xf>
    <xf numFmtId="10" fontId="7" fillId="2" borderId="2" xfId="8" applyNumberFormat="1" applyFont="1" applyFill="1" applyBorder="1" applyAlignment="1" applyProtection="1">
      <alignment horizontal="center"/>
    </xf>
    <xf numFmtId="39" fontId="7" fillId="2" borderId="2"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39" fontId="7" fillId="2" borderId="3" xfId="0" applyNumberFormat="1" applyFont="1" applyFill="1" applyBorder="1" applyProtection="1"/>
    <xf numFmtId="39" fontId="7" fillId="2" borderId="3" xfId="0" applyNumberFormat="1" applyFont="1" applyFill="1" applyBorder="1" applyAlignment="1">
      <alignment horizontal="right"/>
    </xf>
    <xf numFmtId="39" fontId="7" fillId="2" borderId="3" xfId="0" applyNumberFormat="1" applyFont="1" applyFill="1" applyBorder="1" applyAlignment="1" applyProtection="1">
      <alignment horizontal="right"/>
    </xf>
    <xf numFmtId="10" fontId="7" fillId="2" borderId="3" xfId="0" applyNumberFormat="1" applyFont="1" applyFill="1" applyBorder="1" applyAlignment="1" applyProtection="1">
      <alignment horizontal="center"/>
    </xf>
    <xf numFmtId="0" fontId="7" fillId="10" borderId="14" xfId="0" applyFont="1" applyFill="1" applyBorder="1" applyAlignment="1">
      <alignment horizontal="right"/>
    </xf>
    <xf numFmtId="0" fontId="7" fillId="10" borderId="13" xfId="0" applyFont="1" applyFill="1" applyBorder="1" applyAlignment="1">
      <alignment horizontal="right"/>
    </xf>
    <xf numFmtId="0" fontId="6" fillId="9" borderId="1" xfId="0" applyFont="1" applyFill="1" applyBorder="1"/>
    <xf numFmtId="39" fontId="6" fillId="9" borderId="1" xfId="0" applyNumberFormat="1" applyFont="1" applyFill="1" applyBorder="1" applyAlignment="1">
      <alignment horizontal="right"/>
    </xf>
    <xf numFmtId="14" fontId="7" fillId="2" borderId="7" xfId="0" applyNumberFormat="1" applyFont="1" applyFill="1" applyBorder="1" applyAlignment="1" applyProtection="1">
      <alignment horizontal="center"/>
    </xf>
    <xf numFmtId="39" fontId="7" fillId="2" borderId="0" xfId="0" applyNumberFormat="1" applyFont="1" applyFill="1" applyBorder="1" applyAlignment="1">
      <alignment horizontal="right"/>
    </xf>
    <xf numFmtId="39" fontId="7" fillId="2" borderId="0" xfId="0" applyNumberFormat="1" applyFont="1" applyFill="1" applyBorder="1" applyProtection="1"/>
    <xf numFmtId="10" fontId="7" fillId="2" borderId="0" xfId="8"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0" fontId="6" fillId="2" borderId="7" xfId="0" applyFont="1" applyFill="1" applyBorder="1" applyAlignment="1">
      <alignment horizontal="right"/>
    </xf>
    <xf numFmtId="39" fontId="7" fillId="2" borderId="8" xfId="0" applyNumberFormat="1" applyFont="1" applyFill="1" applyBorder="1" applyAlignment="1" applyProtection="1">
      <alignment horizontal="center"/>
    </xf>
    <xf numFmtId="39" fontId="7" fillId="2" borderId="0" xfId="0" applyNumberFormat="1" applyFont="1" applyFill="1" applyBorder="1" applyAlignment="1" applyProtection="1">
      <alignment horizontal="center"/>
    </xf>
    <xf numFmtId="10" fontId="7" fillId="2" borderId="3" xfId="8" applyNumberFormat="1" applyFont="1" applyFill="1" applyBorder="1" applyAlignment="1" applyProtection="1">
      <alignment horizontal="center"/>
    </xf>
    <xf numFmtId="0" fontId="7" fillId="9" borderId="7" xfId="0" applyFont="1" applyFill="1" applyBorder="1" applyAlignment="1" applyProtection="1"/>
    <xf numFmtId="0" fontId="6" fillId="9" borderId="7" xfId="0" applyFont="1" applyFill="1" applyBorder="1" applyAlignment="1">
      <alignment horizontal="center"/>
    </xf>
    <xf numFmtId="14" fontId="7" fillId="9" borderId="7" xfId="0" applyNumberFormat="1" applyFont="1" applyFill="1" applyBorder="1" applyAlignment="1" applyProtection="1">
      <alignment horizontal="center"/>
    </xf>
    <xf numFmtId="3" fontId="7" fillId="9" borderId="7" xfId="0" applyNumberFormat="1" applyFont="1" applyFill="1" applyBorder="1" applyAlignment="1" applyProtection="1">
      <alignment horizontal="center"/>
    </xf>
    <xf numFmtId="39" fontId="7" fillId="9" borderId="7" xfId="0" applyNumberFormat="1" applyFont="1" applyFill="1" applyBorder="1" applyProtection="1"/>
    <xf numFmtId="0" fontId="6" fillId="9" borderId="7" xfId="0" applyFont="1" applyFill="1" applyBorder="1"/>
    <xf numFmtId="39" fontId="6" fillId="9" borderId="7" xfId="0" applyNumberFormat="1" applyFont="1" applyFill="1" applyBorder="1" applyAlignment="1">
      <alignment horizontal="right"/>
    </xf>
    <xf numFmtId="39" fontId="6" fillId="9" borderId="7" xfId="0" applyNumberFormat="1" applyFont="1" applyFill="1" applyBorder="1" applyAlignment="1">
      <alignment horizontal="left"/>
    </xf>
    <xf numFmtId="10" fontId="7" fillId="9" borderId="7" xfId="8" applyNumberFormat="1" applyFont="1" applyFill="1" applyBorder="1" applyAlignment="1" applyProtection="1">
      <alignment horizontal="center"/>
    </xf>
    <xf numFmtId="0" fontId="6" fillId="9" borderId="2" xfId="0" applyFont="1" applyFill="1" applyBorder="1"/>
    <xf numFmtId="39" fontId="7" fillId="2" borderId="7" xfId="0" applyNumberFormat="1" applyFont="1" applyFill="1" applyBorder="1" applyAlignment="1" applyProtection="1">
      <alignment horizontal="right"/>
    </xf>
    <xf numFmtId="0" fontId="6" fillId="9" borderId="6" xfId="0" applyFont="1" applyFill="1" applyBorder="1" applyAlignment="1">
      <alignment horizontal="center"/>
    </xf>
    <xf numFmtId="14" fontId="7" fillId="9" borderId="4" xfId="0" applyNumberFormat="1" applyFont="1" applyFill="1" applyBorder="1" applyAlignment="1" applyProtection="1">
      <alignment horizontal="center"/>
    </xf>
    <xf numFmtId="39" fontId="7" fillId="9" borderId="4" xfId="0" applyNumberFormat="1" applyFont="1" applyFill="1" applyBorder="1" applyProtection="1"/>
    <xf numFmtId="0" fontId="6" fillId="9" borderId="4" xfId="0" applyFont="1" applyFill="1" applyBorder="1"/>
    <xf numFmtId="0" fontId="6" fillId="9" borderId="4" xfId="0" applyFont="1" applyFill="1" applyBorder="1" applyAlignment="1">
      <alignment horizontal="left"/>
    </xf>
    <xf numFmtId="10" fontId="7" fillId="9" borderId="5" xfId="8" applyNumberFormat="1" applyFont="1" applyFill="1" applyBorder="1" applyAlignment="1" applyProtection="1">
      <alignment horizontal="center"/>
    </xf>
    <xf numFmtId="39" fontId="6" fillId="2" borderId="2" xfId="1" applyNumberFormat="1" applyFont="1" applyFill="1" applyBorder="1" applyAlignment="1"/>
    <xf numFmtId="39" fontId="6" fillId="2" borderId="2" xfId="0" applyNumberFormat="1" applyFont="1" applyFill="1" applyBorder="1" applyAlignment="1"/>
    <xf numFmtId="39"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39" fontId="6" fillId="2" borderId="3" xfId="1" applyNumberFormat="1" applyFont="1" applyFill="1" applyBorder="1" applyAlignment="1"/>
    <xf numFmtId="167" fontId="6" fillId="2" borderId="3" xfId="1" applyNumberFormat="1" applyFont="1" applyFill="1" applyBorder="1" applyAlignment="1">
      <alignment horizontal="right"/>
    </xf>
    <xf numFmtId="39" fontId="6" fillId="2" borderId="3" xfId="0" applyNumberFormat="1" applyFont="1" applyFill="1" applyBorder="1"/>
    <xf numFmtId="10" fontId="6" fillId="2" borderId="3" xfId="0" applyNumberFormat="1" applyFont="1" applyFill="1" applyBorder="1" applyAlignment="1">
      <alignment horizontal="center"/>
    </xf>
    <xf numFmtId="39" fontId="6" fillId="9" borderId="1" xfId="0" applyNumberFormat="1" applyFont="1" applyFill="1" applyBorder="1"/>
    <xf numFmtId="4" fontId="7" fillId="2" borderId="2" xfId="0" applyNumberFormat="1" applyFont="1" applyFill="1" applyBorder="1" applyAlignment="1" applyProtection="1">
      <alignment horizontal="center"/>
    </xf>
    <xf numFmtId="39" fontId="7" fillId="9" borderId="1" xfId="0" applyNumberFormat="1" applyFont="1" applyFill="1" applyBorder="1" applyAlignment="1" applyProtection="1">
      <alignment horizontal="center"/>
    </xf>
    <xf numFmtId="10" fontId="6" fillId="9" borderId="1" xfId="0" applyNumberFormat="1" applyFont="1" applyFill="1" applyBorder="1" applyAlignment="1">
      <alignment horizontal="center"/>
    </xf>
    <xf numFmtId="39" fontId="6" fillId="0" borderId="2" xfId="0" applyNumberFormat="1" applyFont="1" applyFill="1" applyBorder="1"/>
    <xf numFmtId="10" fontId="6" fillId="0" borderId="2" xfId="0" applyNumberFormat="1" applyFont="1" applyFill="1" applyBorder="1" applyAlignment="1">
      <alignment horizontal="center"/>
    </xf>
    <xf numFmtId="0" fontId="6" fillId="2" borderId="3" xfId="0" applyFont="1" applyFill="1" applyBorder="1" applyAlignment="1">
      <alignment horizontal="right"/>
    </xf>
    <xf numFmtId="3" fontId="7" fillId="2" borderId="11" xfId="0" applyNumberFormat="1" applyFont="1" applyFill="1" applyBorder="1" applyAlignment="1" applyProtection="1">
      <alignment horizontal="center"/>
    </xf>
    <xf numFmtId="0" fontId="6" fillId="9" borderId="4" xfId="0" applyFont="1" applyFill="1" applyBorder="1" applyAlignment="1" applyProtection="1"/>
    <xf numFmtId="14" fontId="6" fillId="9" borderId="6"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3" fontId="7" fillId="2" borderId="8" xfId="0" applyNumberFormat="1" applyFont="1" applyFill="1" applyBorder="1" applyAlignment="1" applyProtection="1">
      <alignment horizontal="center"/>
    </xf>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0" fontId="6" fillId="0" borderId="3" xfId="0" applyFont="1" applyBorder="1" applyAlignment="1">
      <alignment horizontal="right"/>
    </xf>
    <xf numFmtId="0" fontId="6" fillId="10" borderId="15" xfId="0" applyFont="1" applyFill="1" applyBorder="1" applyAlignment="1">
      <alignment horizontal="center"/>
    </xf>
    <xf numFmtId="3" fontId="7" fillId="9" borderId="6" xfId="0" applyNumberFormat="1" applyFont="1" applyFill="1" applyBorder="1" applyAlignment="1" applyProtection="1">
      <alignment horizontal="center"/>
    </xf>
    <xf numFmtId="14" fontId="7" fillId="0" borderId="0" xfId="0" applyNumberFormat="1" applyFont="1" applyFill="1" applyBorder="1" applyAlignment="1" applyProtection="1">
      <alignment horizontal="center"/>
    </xf>
    <xf numFmtId="39" fontId="7" fillId="10" borderId="3" xfId="0" applyNumberFormat="1" applyFont="1" applyFill="1" applyBorder="1" applyAlignment="1" applyProtection="1">
      <alignment horizontal="right"/>
    </xf>
    <xf numFmtId="0" fontId="7" fillId="10" borderId="9" xfId="0" applyFont="1" applyFill="1" applyBorder="1" applyAlignment="1">
      <alignment horizontal="center"/>
    </xf>
    <xf numFmtId="0" fontId="7" fillId="10" borderId="3" xfId="0" applyFont="1" applyFill="1" applyBorder="1" applyAlignment="1">
      <alignment horizontal="center"/>
    </xf>
    <xf numFmtId="0" fontId="7" fillId="10" borderId="3" xfId="0" applyFont="1" applyFill="1" applyBorder="1"/>
    <xf numFmtId="0" fontId="7" fillId="10" borderId="9" xfId="0" applyFont="1" applyFill="1" applyBorder="1" applyAlignment="1" applyProtection="1">
      <alignment horizontal="center"/>
    </xf>
    <xf numFmtId="0" fontId="7" fillId="10" borderId="3" xfId="0" applyFont="1" applyFill="1" applyBorder="1" applyAlignment="1" applyProtection="1">
      <alignment horizontal="center"/>
    </xf>
    <xf numFmtId="0" fontId="7" fillId="10" borderId="10" xfId="0" applyFont="1" applyFill="1" applyBorder="1"/>
    <xf numFmtId="14" fontId="27" fillId="2" borderId="0" xfId="0" applyNumberFormat="1" applyFont="1" applyFill="1" applyBorder="1" applyAlignment="1" applyProtection="1">
      <alignment horizontal="center"/>
    </xf>
    <xf numFmtId="3" fontId="27" fillId="2" borderId="0" xfId="0" applyNumberFormat="1" applyFont="1" applyFill="1" applyBorder="1" applyAlignment="1" applyProtection="1">
      <alignment horizontal="center"/>
    </xf>
    <xf numFmtId="39" fontId="27" fillId="2" borderId="0" xfId="0" applyNumberFormat="1" applyFont="1" applyFill="1" applyBorder="1" applyProtection="1"/>
    <xf numFmtId="39" fontId="27" fillId="2" borderId="0" xfId="0" applyNumberFormat="1" applyFont="1" applyFill="1" applyBorder="1" applyAlignment="1" applyProtection="1">
      <alignment horizontal="right"/>
    </xf>
    <xf numFmtId="4" fontId="27" fillId="2" borderId="0" xfId="0" applyNumberFormat="1" applyFont="1" applyFill="1" applyBorder="1" applyProtection="1"/>
    <xf numFmtId="0" fontId="3" fillId="2" borderId="0" xfId="0" applyFont="1" applyFill="1" applyAlignment="1" applyProtection="1">
      <alignment horizontal="centerContinuous"/>
    </xf>
    <xf numFmtId="0" fontId="27" fillId="2" borderId="0" xfId="0" applyFont="1" applyFill="1" applyBorder="1" applyAlignment="1" applyProtection="1">
      <alignment horizontal="right"/>
    </xf>
    <xf numFmtId="4" fontId="27" fillId="2" borderId="0" xfId="0" applyNumberFormat="1" applyFont="1" applyFill="1" applyProtection="1"/>
    <xf numFmtId="0" fontId="7" fillId="0" borderId="0" xfId="0" applyFont="1" applyFill="1" applyBorder="1" applyAlignment="1">
      <alignment horizontal="center"/>
    </xf>
    <xf numFmtId="39" fontId="7" fillId="0" borderId="0" xfId="0" applyNumberFormat="1" applyFont="1" applyFill="1" applyBorder="1" applyAlignment="1" applyProtection="1">
      <alignment horizontal="right"/>
    </xf>
    <xf numFmtId="39" fontId="7" fillId="0" borderId="0" xfId="0" applyNumberFormat="1" applyFont="1" applyFill="1" applyBorder="1" applyProtection="1"/>
    <xf numFmtId="0" fontId="7" fillId="9" borderId="2" xfId="0" applyFont="1" applyFill="1" applyBorder="1" applyAlignment="1" applyProtection="1"/>
    <xf numFmtId="0" fontId="6" fillId="9" borderId="0" xfId="0" applyFont="1" applyFill="1" applyBorder="1" applyAlignment="1">
      <alignment horizontal="center"/>
    </xf>
    <xf numFmtId="14" fontId="7" fillId="9" borderId="2" xfId="0" applyNumberFormat="1" applyFont="1" applyFill="1" applyBorder="1" applyAlignment="1" applyProtection="1">
      <alignment horizontal="center"/>
    </xf>
    <xf numFmtId="3" fontId="7" fillId="9" borderId="0" xfId="0" applyNumberFormat="1" applyFont="1" applyFill="1" applyBorder="1" applyAlignment="1" applyProtection="1">
      <alignment horizontal="center"/>
    </xf>
    <xf numFmtId="39" fontId="7" fillId="9" borderId="2" xfId="0" applyNumberFormat="1" applyFont="1" applyFill="1" applyBorder="1" applyProtection="1"/>
    <xf numFmtId="39" fontId="7" fillId="9" borderId="0" xfId="0" applyNumberFormat="1" applyFont="1" applyFill="1" applyBorder="1" applyProtection="1"/>
    <xf numFmtId="0" fontId="6" fillId="9" borderId="0" xfId="0" applyFont="1" applyFill="1" applyBorder="1"/>
    <xf numFmtId="39" fontId="6" fillId="9" borderId="2" xfId="0" applyNumberFormat="1" applyFont="1" applyFill="1" applyBorder="1" applyAlignment="1">
      <alignment horizontal="right"/>
    </xf>
    <xf numFmtId="0" fontId="6" fillId="9" borderId="0" xfId="0" applyFont="1" applyFill="1" applyBorder="1" applyAlignment="1">
      <alignment horizontal="left"/>
    </xf>
    <xf numFmtId="10" fontId="7" fillId="9" borderId="2" xfId="8"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39" fontId="7" fillId="0" borderId="0" xfId="0" applyNumberFormat="1" applyFont="1" applyFill="1" applyBorder="1" applyAlignment="1">
      <alignment horizontal="right"/>
    </xf>
    <xf numFmtId="10" fontId="7" fillId="0" borderId="0" xfId="0" applyNumberFormat="1" applyFont="1" applyFill="1" applyBorder="1" applyAlignment="1" applyProtection="1">
      <alignment horizontal="center"/>
    </xf>
    <xf numFmtId="0" fontId="7" fillId="0" borderId="7" xfId="0" applyFont="1" applyFill="1" applyBorder="1" applyAlignment="1" applyProtection="1">
      <alignment horizontal="left"/>
    </xf>
    <xf numFmtId="39" fontId="7" fillId="0" borderId="12" xfId="0" applyNumberFormat="1" applyFont="1" applyFill="1" applyBorder="1" applyAlignment="1" applyProtection="1">
      <alignment horizontal="right"/>
    </xf>
    <xf numFmtId="0" fontId="7" fillId="0" borderId="14" xfId="0" applyFont="1" applyFill="1" applyBorder="1" applyAlignment="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4" xfId="0" applyFont="1" applyFill="1" applyBorder="1" applyAlignment="1">
      <alignment horizontal="center"/>
    </xf>
    <xf numFmtId="0" fontId="7" fillId="0" borderId="12" xfId="0" applyFont="1" applyFill="1" applyBorder="1" applyAlignment="1">
      <alignment horizontal="center"/>
    </xf>
    <xf numFmtId="39" fontId="7" fillId="0" borderId="12" xfId="0" applyNumberFormat="1" applyFont="1" applyFill="1" applyBorder="1" applyProtection="1"/>
    <xf numFmtId="0" fontId="7" fillId="10" borderId="12" xfId="0" applyFont="1" applyFill="1" applyBorder="1"/>
    <xf numFmtId="0" fontId="7" fillId="0" borderId="13" xfId="0" applyFont="1" applyFill="1" applyBorder="1" applyAlignment="1" applyProtection="1">
      <alignment horizontal="left"/>
    </xf>
    <xf numFmtId="39" fontId="7" fillId="0" borderId="14" xfId="0" applyNumberFormat="1" applyFont="1" applyFill="1" applyBorder="1" applyAlignment="1" applyProtection="1">
      <alignment horizontal="right"/>
    </xf>
    <xf numFmtId="39" fontId="7" fillId="0" borderId="14" xfId="0" applyNumberFormat="1" applyFont="1" applyFill="1" applyBorder="1" applyProtection="1"/>
    <xf numFmtId="4" fontId="7" fillId="0" borderId="14" xfId="0" applyNumberFormat="1" applyFont="1" applyFill="1" applyBorder="1" applyProtection="1"/>
    <xf numFmtId="39" fontId="7" fillId="0" borderId="15" xfId="0" applyNumberFormat="1" applyFont="1" applyFill="1" applyBorder="1" applyProtection="1"/>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0" fontId="7" fillId="9" borderId="1" xfId="0" applyFont="1" applyFill="1" applyBorder="1" applyAlignment="1" applyProtection="1">
      <alignment horizontal="left"/>
    </xf>
    <xf numFmtId="0" fontId="5" fillId="2" borderId="4" xfId="0" applyFont="1" applyFill="1" applyBorder="1" applyAlignment="1">
      <alignment horizontal="left" wrapText="1"/>
    </xf>
    <xf numFmtId="164" fontId="5" fillId="2" borderId="1" xfId="1" applyNumberFormat="1" applyFont="1" applyFill="1" applyBorder="1" applyAlignment="1">
      <alignment horizontal="center"/>
    </xf>
    <xf numFmtId="165" fontId="5" fillId="2" borderId="1" xfId="1" applyNumberFormat="1" applyFont="1" applyFill="1" applyBorder="1" applyAlignment="1">
      <alignment horizontal="center"/>
    </xf>
    <xf numFmtId="0" fontId="28" fillId="5" borderId="0" xfId="0" applyFont="1" applyFill="1"/>
    <xf numFmtId="164" fontId="5" fillId="2" borderId="3" xfId="1" applyNumberFormat="1" applyFont="1" applyFill="1" applyBorder="1" applyAlignment="1">
      <alignment horizontal="center" vertical="center"/>
    </xf>
    <xf numFmtId="2" fontId="5" fillId="2" borderId="3" xfId="1" applyNumberFormat="1" applyFont="1" applyFill="1" applyBorder="1" applyAlignment="1">
      <alignment horizontal="center" vertical="center"/>
    </xf>
    <xf numFmtId="0" fontId="7" fillId="8" borderId="13" xfId="0" applyFont="1" applyFill="1" applyBorder="1" applyAlignment="1">
      <alignment horizontal="center" vertical="top" wrapText="1"/>
    </xf>
    <xf numFmtId="0" fontId="7" fillId="8" borderId="12" xfId="0" applyFont="1" applyFill="1" applyBorder="1" applyAlignment="1" applyProtection="1">
      <alignment horizontal="center" vertical="top" wrapText="1"/>
    </xf>
    <xf numFmtId="0" fontId="7" fillId="8" borderId="15" xfId="0" applyFont="1" applyFill="1" applyBorder="1" applyAlignment="1" applyProtection="1">
      <alignment horizontal="center" vertical="top" wrapText="1"/>
    </xf>
    <xf numFmtId="0" fontId="7" fillId="8" borderId="10" xfId="0" applyFont="1" applyFill="1" applyBorder="1" applyAlignment="1" applyProtection="1">
      <alignment horizontal="center" vertical="center" wrapText="1"/>
    </xf>
    <xf numFmtId="0" fontId="7" fillId="8" borderId="10" xfId="0" applyFont="1" applyFill="1" applyBorder="1" applyAlignment="1" applyProtection="1">
      <alignment horizontal="center" vertical="top" wrapText="1"/>
    </xf>
    <xf numFmtId="0" fontId="6" fillId="2" borderId="7" xfId="0" applyFont="1" applyFill="1" applyBorder="1" applyAlignment="1" applyProtection="1">
      <alignment horizontal="center" wrapText="1"/>
    </xf>
    <xf numFmtId="0" fontId="6" fillId="2" borderId="0" xfId="0" applyFont="1" applyFill="1" applyBorder="1" applyAlignment="1" applyProtection="1">
      <alignment horizontal="center" wrapText="1"/>
    </xf>
    <xf numFmtId="0" fontId="6" fillId="2" borderId="8" xfId="0" applyFont="1" applyFill="1" applyBorder="1" applyAlignment="1" applyProtection="1">
      <alignment horizontal="center" wrapText="1"/>
    </xf>
    <xf numFmtId="3" fontId="7" fillId="9" borderId="5" xfId="0" applyNumberFormat="1" applyFont="1" applyFill="1" applyBorder="1" applyAlignment="1" applyProtection="1">
      <alignment horizontal="center"/>
    </xf>
    <xf numFmtId="39" fontId="7" fillId="9" borderId="5" xfId="0" applyNumberFormat="1" applyFont="1" applyFill="1" applyBorder="1" applyProtection="1"/>
    <xf numFmtId="4" fontId="7" fillId="9" borderId="5" xfId="0" applyNumberFormat="1" applyFont="1" applyFill="1" applyBorder="1" applyProtection="1"/>
    <xf numFmtId="10" fontId="7" fillId="9" borderId="5" xfId="0" applyNumberFormat="1" applyFont="1" applyFill="1" applyBorder="1" applyAlignment="1" applyProtection="1">
      <alignment horizontal="center"/>
    </xf>
    <xf numFmtId="0" fontId="7" fillId="2" borderId="7" xfId="0" applyFont="1" applyFill="1" applyBorder="1" applyAlignment="1" applyProtection="1">
      <alignment horizontal="left"/>
    </xf>
    <xf numFmtId="0" fontId="7" fillId="2" borderId="0" xfId="0" applyFont="1" applyFill="1" applyBorder="1" applyAlignment="1">
      <alignment horizontal="center"/>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0" fontId="30" fillId="0" borderId="0" xfId="0" applyFont="1" applyAlignment="1">
      <alignment vertical="center" wrapText="1"/>
    </xf>
    <xf numFmtId="0" fontId="31" fillId="0" borderId="0" xfId="0" applyFont="1" applyAlignment="1">
      <alignment horizontal="justify" vertical="center" wrapText="1"/>
    </xf>
    <xf numFmtId="0" fontId="7" fillId="9" borderId="4" xfId="0" applyFont="1" applyFill="1" applyBorder="1" applyAlignment="1" applyProtection="1"/>
    <xf numFmtId="49" fontId="0" fillId="0" borderId="19" xfId="0" applyNumberFormat="1"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49" fontId="0" fillId="0" borderId="26" xfId="0" applyNumberFormat="1" applyBorder="1" applyAlignment="1">
      <alignment horizontal="center"/>
    </xf>
    <xf numFmtId="0" fontId="0" fillId="0" borderId="6" xfId="0" applyBorder="1" applyAlignment="1">
      <alignment horizontal="center"/>
    </xf>
    <xf numFmtId="0" fontId="0" fillId="0" borderId="27"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7" xfId="0" applyBorder="1" applyAlignment="1">
      <alignment horizontal="center"/>
    </xf>
    <xf numFmtId="0" fontId="0" fillId="0" borderId="36" xfId="0" applyBorder="1" applyAlignment="1">
      <alignment horizontal="center"/>
    </xf>
    <xf numFmtId="0" fontId="0" fillId="0" borderId="38" xfId="0" applyBorder="1" applyAlignment="1">
      <alignment horizontal="center"/>
    </xf>
    <xf numFmtId="49" fontId="0" fillId="0" borderId="33" xfId="0" applyNumberFormat="1" applyBorder="1" applyAlignment="1">
      <alignment horizontal="center"/>
    </xf>
    <xf numFmtId="0" fontId="0" fillId="0" borderId="34" xfId="0" applyBorder="1" applyAlignment="1">
      <alignment wrapText="1"/>
    </xf>
    <xf numFmtId="0" fontId="0" fillId="0" borderId="34" xfId="0" applyBorder="1" applyAlignment="1">
      <alignment horizontal="center"/>
    </xf>
    <xf numFmtId="0" fontId="0" fillId="0" borderId="39" xfId="0" applyBorder="1" applyAlignment="1">
      <alignment horizontal="center"/>
    </xf>
    <xf numFmtId="0" fontId="0" fillId="3" borderId="31" xfId="0" applyFill="1" applyBorder="1"/>
    <xf numFmtId="0" fontId="0" fillId="3" borderId="31" xfId="0" applyFill="1" applyBorder="1" applyAlignment="1">
      <alignment horizontal="center"/>
    </xf>
    <xf numFmtId="0" fontId="0" fillId="3" borderId="32" xfId="0" applyFill="1" applyBorder="1" applyAlignment="1">
      <alignment horizontal="center"/>
    </xf>
    <xf numFmtId="49" fontId="0" fillId="0" borderId="28"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29" xfId="0" applyBorder="1" applyAlignment="1">
      <alignment horizontal="center"/>
    </xf>
    <xf numFmtId="49" fontId="0" fillId="0" borderId="0" xfId="0" applyNumberFormat="1"/>
    <xf numFmtId="49" fontId="5" fillId="2" borderId="7" xfId="0" applyNumberFormat="1" applyFont="1" applyFill="1" applyBorder="1" applyAlignment="1">
      <alignment horizontal="center"/>
    </xf>
    <xf numFmtId="0" fontId="3" fillId="5" borderId="10" xfId="0" applyFont="1" applyFill="1" applyBorder="1" applyAlignment="1">
      <alignment horizontal="center" wrapText="1"/>
    </xf>
    <xf numFmtId="0" fontId="6" fillId="12" borderId="12" xfId="0" applyFont="1" applyFill="1" applyBorder="1"/>
    <xf numFmtId="0" fontId="4" fillId="2" borderId="12" xfId="0" applyFont="1" applyFill="1" applyBorder="1"/>
    <xf numFmtId="0" fontId="6" fillId="12" borderId="13"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0" fontId="6" fillId="12" borderId="1" xfId="0" applyFont="1" applyFill="1" applyBorder="1" applyAlignment="1" applyProtection="1">
      <alignment horizontal="left"/>
    </xf>
    <xf numFmtId="0" fontId="6" fillId="12" borderId="4" xfId="0" applyFont="1" applyFill="1" applyBorder="1" applyAlignment="1" applyProtection="1">
      <alignment horizontal="left"/>
    </xf>
    <xf numFmtId="0" fontId="5" fillId="12" borderId="5" xfId="0" applyFont="1" applyFill="1" applyBorder="1"/>
    <xf numFmtId="0" fontId="5" fillId="12" borderId="6" xfId="0" applyFont="1" applyFill="1" applyBorder="1"/>
    <xf numFmtId="0" fontId="6" fillId="12" borderId="2" xfId="0" applyFont="1" applyFill="1" applyBorder="1" applyAlignment="1" applyProtection="1">
      <alignment horizontal="left"/>
    </xf>
    <xf numFmtId="0" fontId="6" fillId="12" borderId="7" xfId="0" applyFont="1" applyFill="1" applyBorder="1" applyAlignment="1">
      <alignment horizontal="right"/>
    </xf>
    <xf numFmtId="0" fontId="5" fillId="12" borderId="0" xfId="0" applyFont="1" applyFill="1" applyBorder="1" applyAlignment="1">
      <alignment horizontal="right"/>
    </xf>
    <xf numFmtId="0" fontId="6" fillId="12" borderId="8" xfId="0" applyFont="1" applyFill="1" applyBorder="1" applyAlignment="1">
      <alignment horizontal="right"/>
    </xf>
    <xf numFmtId="0" fontId="6" fillId="12" borderId="3" xfId="0" applyFont="1" applyFill="1" applyBorder="1" applyAlignment="1" applyProtection="1">
      <alignment horizontal="left"/>
    </xf>
    <xf numFmtId="0" fontId="6" fillId="12" borderId="9" xfId="0" applyFont="1" applyFill="1" applyBorder="1" applyAlignment="1">
      <alignment horizontal="right"/>
    </xf>
    <xf numFmtId="0" fontId="5" fillId="12" borderId="10" xfId="0" applyFont="1" applyFill="1" applyBorder="1" applyAlignment="1">
      <alignment horizontal="right"/>
    </xf>
    <xf numFmtId="0" fontId="6" fillId="12" borderId="11" xfId="0" applyFont="1" applyFill="1" applyBorder="1" applyAlignment="1">
      <alignment horizontal="left"/>
    </xf>
    <xf numFmtId="0" fontId="4" fillId="2" borderId="2" xfId="0" applyFont="1" applyFill="1" applyBorder="1"/>
    <xf numFmtId="2" fontId="5" fillId="2" borderId="7" xfId="0" applyNumberFormat="1" applyFont="1" applyFill="1" applyBorder="1" applyAlignment="1" applyProtection="1">
      <alignment horizontal="right"/>
    </xf>
    <xf numFmtId="2" fontId="5" fillId="2" borderId="0" xfId="0" applyNumberFormat="1" applyFont="1" applyFill="1" applyBorder="1" applyAlignment="1">
      <alignment horizontal="center"/>
    </xf>
    <xf numFmtId="2" fontId="5" fillId="2" borderId="9" xfId="0" applyNumberFormat="1" applyFont="1" applyFill="1" applyBorder="1" applyAlignment="1" applyProtection="1">
      <alignment horizontal="right"/>
    </xf>
    <xf numFmtId="2" fontId="5" fillId="2" borderId="10" xfId="0" applyNumberFormat="1" applyFont="1" applyFill="1" applyBorder="1" applyAlignment="1">
      <alignment horizontal="center"/>
    </xf>
    <xf numFmtId="3" fontId="5" fillId="2" borderId="7" xfId="0" applyNumberFormat="1" applyFont="1" applyFill="1" applyBorder="1" applyAlignment="1" applyProtection="1">
      <alignment horizontal="center"/>
    </xf>
    <xf numFmtId="3" fontId="5" fillId="2" borderId="0" xfId="0" applyNumberFormat="1" applyFont="1" applyFill="1" applyBorder="1" applyAlignment="1">
      <alignment horizontal="center"/>
    </xf>
    <xf numFmtId="3" fontId="5" fillId="2" borderId="8" xfId="0" applyNumberFormat="1" applyFont="1" applyFill="1" applyBorder="1" applyAlignment="1">
      <alignment horizontal="center"/>
    </xf>
    <xf numFmtId="2" fontId="5" fillId="2" borderId="8" xfId="0" applyNumberFormat="1" applyFont="1" applyFill="1" applyBorder="1" applyAlignment="1">
      <alignment horizontal="left"/>
    </xf>
    <xf numFmtId="2" fontId="5" fillId="2" borderId="11" xfId="0" applyNumberFormat="1" applyFont="1" applyFill="1" applyBorder="1" applyAlignment="1">
      <alignment horizontal="left"/>
    </xf>
    <xf numFmtId="0" fontId="3" fillId="2" borderId="0" xfId="0" applyFont="1" applyFill="1" applyAlignment="1">
      <alignment horizontal="center"/>
    </xf>
    <xf numFmtId="0" fontId="3" fillId="2" borderId="0" xfId="0" applyFont="1" applyFill="1" applyAlignment="1" applyProtection="1">
      <alignment horizontal="center" wrapText="1"/>
    </xf>
    <xf numFmtId="0" fontId="30" fillId="0" borderId="0" xfId="0" applyFont="1" applyAlignment="1">
      <alignment horizontal="left" vertical="top" wrapText="1"/>
    </xf>
    <xf numFmtId="0" fontId="3" fillId="2" borderId="0" xfId="0" applyFont="1" applyFill="1" applyAlignment="1" applyProtection="1">
      <alignment horizontal="center"/>
    </xf>
    <xf numFmtId="0" fontId="6" fillId="9" borderId="1" xfId="0" applyFont="1" applyFill="1" applyBorder="1" applyAlignment="1" applyProtection="1">
      <alignment horizontal="right"/>
    </xf>
    <xf numFmtId="0" fontId="7" fillId="9" borderId="1" xfId="0" applyFont="1" applyFill="1" applyBorder="1" applyAlignment="1" applyProtection="1">
      <alignment horizontal="right"/>
    </xf>
    <xf numFmtId="0" fontId="23" fillId="0" borderId="0" xfId="0" applyFont="1" applyAlignment="1"/>
    <xf numFmtId="14" fontId="5" fillId="2" borderId="13" xfId="0" applyNumberFormat="1" applyFont="1" applyFill="1" applyBorder="1" applyAlignment="1">
      <alignment horizontal="center"/>
    </xf>
    <xf numFmtId="14" fontId="5" fillId="2" borderId="14" xfId="0" applyNumberFormat="1" applyFont="1" applyFill="1" applyBorder="1" applyAlignment="1">
      <alignment horizontal="center"/>
    </xf>
    <xf numFmtId="14" fontId="5" fillId="2" borderId="15" xfId="0" applyNumberFormat="1" applyFont="1" applyFill="1" applyBorder="1" applyAlignment="1">
      <alignment horizontal="center"/>
    </xf>
    <xf numFmtId="0" fontId="3" fillId="5" borderId="0" xfId="0" applyFont="1" applyFill="1" applyBorder="1" applyAlignment="1">
      <alignment horizontal="center" wrapText="1"/>
    </xf>
    <xf numFmtId="0" fontId="6" fillId="12" borderId="13" xfId="0" applyFont="1" applyFill="1" applyBorder="1" applyAlignment="1">
      <alignment horizontal="center"/>
    </xf>
    <xf numFmtId="0" fontId="6" fillId="12" borderId="14" xfId="0" applyFont="1" applyFill="1" applyBorder="1" applyAlignment="1">
      <alignment horizontal="center"/>
    </xf>
    <xf numFmtId="0" fontId="6" fillId="12" borderId="15" xfId="0" applyFont="1" applyFill="1" applyBorder="1" applyAlignment="1">
      <alignment horizontal="center"/>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2" fontId="5" fillId="2" borderId="13" xfId="0" applyNumberFormat="1" applyFont="1" applyFill="1" applyBorder="1" applyAlignment="1">
      <alignment horizontal="center"/>
    </xf>
    <xf numFmtId="2" fontId="5" fillId="2" borderId="14" xfId="0" applyNumberFormat="1" applyFont="1" applyFill="1" applyBorder="1" applyAlignment="1">
      <alignment horizontal="center"/>
    </xf>
    <xf numFmtId="2" fontId="5" fillId="2" borderId="15" xfId="0" applyNumberFormat="1" applyFont="1" applyFill="1" applyBorder="1" applyAlignment="1">
      <alignment horizontal="center"/>
    </xf>
    <xf numFmtId="14" fontId="6" fillId="12" borderId="12" xfId="0" applyNumberFormat="1" applyFont="1" applyFill="1" applyBorder="1" applyAlignment="1">
      <alignment horizontal="center"/>
    </xf>
    <xf numFmtId="14" fontId="5" fillId="2" borderId="12" xfId="0" applyNumberFormat="1" applyFont="1" applyFill="1" applyBorder="1" applyAlignment="1">
      <alignment horizontal="center"/>
    </xf>
    <xf numFmtId="0" fontId="5" fillId="2" borderId="12" xfId="0" applyFont="1" applyFill="1" applyBorder="1" applyAlignment="1">
      <alignment horizontal="center"/>
    </xf>
    <xf numFmtId="0" fontId="5" fillId="2" borderId="7"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3" fontId="5" fillId="2" borderId="9" xfId="0" applyNumberFormat="1" applyFont="1" applyFill="1" applyBorder="1" applyAlignment="1">
      <alignment horizontal="center"/>
    </xf>
    <xf numFmtId="3" fontId="5" fillId="2" borderId="10" xfId="0" applyNumberFormat="1" applyFont="1" applyFill="1" applyBorder="1" applyAlignment="1">
      <alignment horizontal="center"/>
    </xf>
    <xf numFmtId="3" fontId="5" fillId="2" borderId="11" xfId="0" applyNumberFormat="1" applyFont="1" applyFill="1" applyBorder="1" applyAlignment="1">
      <alignment horizontal="center"/>
    </xf>
    <xf numFmtId="3" fontId="5" fillId="2" borderId="4" xfId="0" applyNumberFormat="1" applyFont="1" applyFill="1" applyBorder="1" applyAlignment="1">
      <alignment horizontal="center"/>
    </xf>
    <xf numFmtId="3" fontId="5" fillId="2" borderId="5" xfId="0" applyNumberFormat="1" applyFont="1" applyFill="1" applyBorder="1" applyAlignment="1">
      <alignment horizontal="center"/>
    </xf>
    <xf numFmtId="3" fontId="5" fillId="2" borderId="6" xfId="0" applyNumberFormat="1" applyFont="1" applyFill="1" applyBorder="1" applyAlignment="1">
      <alignment horizontal="center"/>
    </xf>
    <xf numFmtId="3" fontId="5" fillId="2" borderId="7" xfId="1" applyNumberFormat="1" applyFont="1" applyFill="1" applyBorder="1" applyAlignment="1">
      <alignment horizontal="center"/>
    </xf>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3" fontId="5" fillId="2" borderId="9" xfId="1" applyNumberFormat="1" applyFont="1" applyFill="1" applyBorder="1" applyAlignment="1">
      <alignment horizontal="center"/>
    </xf>
    <xf numFmtId="3" fontId="5" fillId="2" borderId="10" xfId="1" applyNumberFormat="1" applyFont="1" applyFill="1" applyBorder="1" applyAlignment="1">
      <alignment horizontal="center"/>
    </xf>
    <xf numFmtId="3" fontId="5" fillId="2" borderId="11" xfId="1" applyNumberFormat="1" applyFont="1" applyFill="1" applyBorder="1" applyAlignment="1">
      <alignment horizontal="center"/>
    </xf>
    <xf numFmtId="0" fontId="6" fillId="2" borderId="5" xfId="0" applyFont="1" applyFill="1" applyBorder="1" applyAlignment="1">
      <alignment horizontal="justify" vertical="center" wrapText="1"/>
    </xf>
    <xf numFmtId="0" fontId="21" fillId="0" borderId="5" xfId="0" applyFont="1" applyBorder="1" applyAlignment="1">
      <alignment horizontal="justify" vertical="center" wrapText="1"/>
    </xf>
    <xf numFmtId="0" fontId="3" fillId="2" borderId="0" xfId="0" applyFont="1" applyFill="1" applyAlignment="1">
      <alignment horizontal="center"/>
    </xf>
    <xf numFmtId="0" fontId="6" fillId="3" borderId="13" xfId="0" applyFont="1" applyFill="1" applyBorder="1" applyAlignment="1">
      <alignment horizontal="center" vertic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15" xfId="0" applyFont="1" applyFill="1" applyBorder="1" applyAlignment="1">
      <alignment horizontal="center" vertical="center" wrapText="1"/>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8" fillId="0" borderId="0" xfId="2" applyFont="1" applyAlignment="1">
      <alignment horizontal="justify" vertical="center" wrapText="1"/>
    </xf>
    <xf numFmtId="0" fontId="24" fillId="0" borderId="0" xfId="0" applyFont="1" applyAlignment="1">
      <alignment horizontal="justify" vertical="center" wrapText="1"/>
    </xf>
    <xf numFmtId="0" fontId="6" fillId="6" borderId="0" xfId="7" applyFont="1" applyFill="1" applyBorder="1" applyAlignment="1">
      <alignment horizontal="center"/>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2" applyFont="1" applyBorder="1" applyAlignment="1">
      <alignment horizontal="left" vertical="center"/>
    </xf>
    <xf numFmtId="0" fontId="6" fillId="0" borderId="14" xfId="2" applyFont="1" applyBorder="1" applyAlignment="1">
      <alignment horizontal="left" vertical="center"/>
    </xf>
    <xf numFmtId="0" fontId="6" fillId="0" borderId="15" xfId="2" applyFont="1" applyBorder="1" applyAlignment="1">
      <alignment horizontal="left" vertic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5"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5" borderId="0" xfId="0" applyFont="1" applyFill="1" applyBorder="1" applyAlignment="1">
      <alignment horizontal="center"/>
    </xf>
    <xf numFmtId="0" fontId="30" fillId="0" borderId="0" xfId="0" applyFont="1" applyAlignment="1">
      <alignment horizontal="left" vertical="top" wrapText="1"/>
    </xf>
    <xf numFmtId="0" fontId="3" fillId="2" borderId="0" xfId="0" applyFont="1" applyFill="1" applyAlignment="1" applyProtection="1">
      <alignment horizontal="center" wrapText="1"/>
    </xf>
    <xf numFmtId="0" fontId="7" fillId="8" borderId="1" xfId="0" applyFont="1" applyFill="1" applyBorder="1" applyAlignment="1">
      <alignment horizontal="center" vertical="center" wrapText="1"/>
    </xf>
    <xf numFmtId="0" fontId="7" fillId="8" borderId="3" xfId="0"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3" xfId="0" applyNumberFormat="1" applyFont="1" applyFill="1" applyBorder="1" applyAlignment="1">
      <alignment horizontal="center" vertical="center" wrapText="1"/>
    </xf>
    <xf numFmtId="0" fontId="7" fillId="8" borderId="1" xfId="0" applyFont="1" applyFill="1" applyBorder="1" applyAlignment="1" applyProtection="1">
      <alignment horizontal="center" vertical="center" wrapText="1"/>
    </xf>
    <xf numFmtId="0" fontId="7" fillId="8" borderId="3" xfId="0" applyFont="1" applyFill="1" applyBorder="1" applyAlignment="1" applyProtection="1">
      <alignment horizontal="center" vertical="center" wrapText="1"/>
    </xf>
    <xf numFmtId="49" fontId="7" fillId="8" borderId="4" xfId="0" applyNumberFormat="1" applyFont="1" applyFill="1" applyBorder="1" applyAlignment="1" applyProtection="1">
      <alignment horizontal="center" vertical="center" wrapText="1"/>
    </xf>
    <xf numFmtId="49" fontId="7" fillId="8" borderId="6" xfId="0" applyNumberFormat="1" applyFont="1" applyFill="1" applyBorder="1" applyAlignment="1" applyProtection="1">
      <alignment horizontal="center" vertical="center" wrapText="1"/>
    </xf>
    <xf numFmtId="0" fontId="3" fillId="2" borderId="0" xfId="0" applyFont="1" applyFill="1" applyAlignment="1" applyProtection="1">
      <alignment horizontal="center"/>
    </xf>
    <xf numFmtId="0" fontId="3" fillId="0" borderId="0" xfId="0" applyFont="1" applyAlignment="1">
      <alignment horizontal="center"/>
    </xf>
    <xf numFmtId="0" fontId="23" fillId="0" borderId="0" xfId="0" applyFont="1" applyAlignment="1">
      <alignment horizontal="center"/>
    </xf>
    <xf numFmtId="0" fontId="14" fillId="0" borderId="0" xfId="0" applyFont="1" applyAlignment="1">
      <alignment horizontal="center"/>
    </xf>
    <xf numFmtId="0" fontId="0" fillId="3" borderId="30" xfId="0" applyFill="1" applyBorder="1" applyAlignment="1"/>
    <xf numFmtId="0" fontId="0" fillId="0" borderId="31" xfId="0" applyBorder="1" applyAlignment="1"/>
    <xf numFmtId="0" fontId="0" fillId="0" borderId="32" xfId="0" applyBorder="1" applyAlignment="1"/>
    <xf numFmtId="49" fontId="17" fillId="3" borderId="30" xfId="0" applyNumberFormat="1" applyFont="1" applyFill="1" applyBorder="1" applyAlignment="1">
      <alignment horizontal="center" wrapText="1"/>
    </xf>
    <xf numFmtId="0" fontId="0" fillId="0" borderId="31" xfId="0" applyBorder="1" applyAlignment="1">
      <alignment wrapText="1"/>
    </xf>
    <xf numFmtId="0" fontId="0" fillId="0" borderId="32" xfId="0" applyBorder="1" applyAlignment="1">
      <alignment wrapText="1"/>
    </xf>
    <xf numFmtId="49" fontId="0" fillId="0" borderId="40" xfId="0" applyNumberFormat="1" applyBorder="1" applyAlignment="1">
      <alignment horizontal="left"/>
    </xf>
    <xf numFmtId="0" fontId="15" fillId="0" borderId="0" xfId="0" applyFont="1" applyAlignment="1">
      <alignment horizontal="center"/>
    </xf>
  </cellXfs>
  <cellStyles count="9">
    <cellStyle name="Comma" xfId="1" builtinId="3"/>
    <cellStyle name="Comma 2" xfId="5"/>
    <cellStyle name="Normal" xfId="0" builtinId="0"/>
    <cellStyle name="Normal 2" xfId="2"/>
    <cellStyle name="Normal 3" xfId="3"/>
    <cellStyle name="Normal 4" xfId="4"/>
    <cellStyle name="Normal 5" xfId="7"/>
    <cellStyle name="Percent" xfId="8" builtinId="5"/>
    <cellStyle name="Percent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2017 г. 4374.9</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2272.9</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2018 г. 4018</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3509.8</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2017 г. 4374.9</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2272.9</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2018 г. 4018</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3509.8</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latin typeface="Times New Roman" panose="02020603050405020304" pitchFamily="18" charset="0"/>
                <a:cs typeface="Times New Roman" panose="02020603050405020304" pitchFamily="18" charset="0"/>
              </a:defRPr>
            </a:pPr>
            <a:r>
              <a:rPr lang="bg-BG" sz="1200">
                <a:latin typeface="Times New Roman" panose="02020603050405020304" pitchFamily="18" charset="0"/>
                <a:cs typeface="Times New Roman" panose="02020603050405020304" pitchFamily="18" charset="0"/>
              </a:rPr>
              <a:t>20</a:t>
            </a:r>
            <a:r>
              <a:rPr lang="en-US" sz="1200">
                <a:latin typeface="Times New Roman" panose="02020603050405020304" pitchFamily="18" charset="0"/>
                <a:cs typeface="Times New Roman" panose="02020603050405020304" pitchFamily="18" charset="0"/>
              </a:rPr>
              <a:t>2</a:t>
            </a:r>
            <a:r>
              <a:rPr lang="bg-BG" sz="1200">
                <a:latin typeface="Times New Roman" panose="02020603050405020304" pitchFamily="18" charset="0"/>
                <a:cs typeface="Times New Roman" panose="02020603050405020304" pitchFamily="18" charset="0"/>
              </a:rPr>
              <a:t>1</a:t>
            </a:r>
          </a:p>
        </c:rich>
      </c:tx>
      <c:layout>
        <c:manualLayout>
          <c:xMode val="edge"/>
          <c:yMode val="edge"/>
          <c:x val="0.8352958801498126"/>
          <c:y val="2.6755852842809364E-2"/>
        </c:manualLayout>
      </c:layout>
      <c:overlay val="0"/>
    </c:title>
    <c:autoTitleDeleted val="0"/>
    <c:view3D>
      <c:rotX val="20"/>
      <c:rotY val="50"/>
      <c:rAngAx val="0"/>
      <c:perspective val="0"/>
    </c:view3D>
    <c:floor>
      <c:thickness val="0"/>
    </c:floor>
    <c:sideWall>
      <c:thickness val="0"/>
    </c:sideWall>
    <c:backWall>
      <c:thickness val="0"/>
    </c:backWall>
    <c:plotArea>
      <c:layout>
        <c:manualLayout>
          <c:layoutTarget val="inner"/>
          <c:xMode val="edge"/>
          <c:yMode val="edge"/>
          <c:x val="0.18039530772939097"/>
          <c:y val="0.16499442586399107"/>
          <c:w val="0.5775287235875215"/>
          <c:h val="0.34448160535117056"/>
        </c:manualLayout>
      </c:layout>
      <c:pie3DChart>
        <c:varyColors val="1"/>
        <c:ser>
          <c:idx val="0"/>
          <c:order val="0"/>
          <c:tx>
            <c:strRef>
              <c:f>[1]Sheet2!$C$45:$C$46</c:f>
              <c:strCache>
                <c:ptCount val="1"/>
                <c:pt idx="0">
                  <c:v>2021 г. 0</c:v>
                </c:pt>
              </c:strCache>
            </c:strRef>
          </c:tx>
          <c:spPr>
            <a:ln w="12700">
              <a:solidFill>
                <a:srgbClr val="000000"/>
              </a:solidFill>
              <a:prstDash val="solid"/>
            </a:ln>
          </c:spPr>
          <c:explosion val="12"/>
          <c:dPt>
            <c:idx val="0"/>
            <c:bubble3D val="0"/>
            <c:spPr>
              <a:solidFill>
                <a:srgbClr val="802060"/>
              </a:solidFill>
              <a:ln w="12700">
                <a:solidFill>
                  <a:srgbClr val="000000"/>
                </a:solidFill>
                <a:prstDash val="solid"/>
              </a:ln>
            </c:spPr>
          </c:dPt>
          <c:dPt>
            <c:idx val="1"/>
            <c:bubble3D val="0"/>
            <c:spPr>
              <a:solidFill>
                <a:srgbClr val="FFFFC0"/>
              </a:solidFill>
              <a:ln w="12700">
                <a:solidFill>
                  <a:srgbClr val="000000"/>
                </a:solidFill>
                <a:prstDash val="solid"/>
              </a:ln>
            </c:spPr>
          </c:dPt>
          <c:dPt>
            <c:idx val="2"/>
            <c:bubble3D val="0"/>
            <c:spPr>
              <a:solidFill>
                <a:srgbClr val="FFFFC0"/>
              </a:solidFill>
              <a:ln w="12700">
                <a:solidFill>
                  <a:srgbClr val="000000"/>
                </a:solidFill>
                <a:prstDash val="solid"/>
              </a:ln>
            </c:spPr>
          </c:dPt>
          <c:dLbls>
            <c:dLbl>
              <c:idx val="0"/>
              <c:layout>
                <c:manualLayout>
                  <c:x val="9.072389760803698E-2"/>
                  <c:y val="-4.8058006127160526E-2"/>
                </c:manualLayout>
              </c:layout>
              <c:tx>
                <c:rich>
                  <a:bodyPr/>
                  <a:lstStyle/>
                  <a:p>
                    <a:fld id="{B071E53B-C355-4532-95B8-C2F5D1D9FF82}" type="CATEGORYNAME">
                      <a:rPr lang="en-US" baseline="0"/>
                      <a:pPr/>
                      <a:t>[CATEGORY NAME]</a:t>
                    </a:fld>
                    <a:r>
                      <a:rPr lang="en-US" baseline="0"/>
                      <a:t>,</a:t>
                    </a:r>
                  </a:p>
                  <a:p>
                    <a:r>
                      <a:rPr lang="en-US" baseline="0"/>
                      <a:t> BGN </a:t>
                    </a:r>
                    <a:fld id="{C44EB30B-0647-45B7-8017-8E6ADFFAEC9D}" type="VALUE">
                      <a:rPr lang="en-US" baseline="0"/>
                      <a:pPr/>
                      <a:t>[VALUE]</a:t>
                    </a:fld>
                    <a:r>
                      <a:rPr lang="en-US" baseline="0"/>
                      <a:t> million,</a:t>
                    </a:r>
                  </a:p>
                  <a:p>
                    <a:r>
                      <a:rPr lang="en-US" baseline="0"/>
                      <a:t> 51.1%</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7326917468649753"/>
                      <c:h val="0.23735074921654861"/>
                    </c:manualLayout>
                  </c15:layout>
                  <c15:dlblFieldTable/>
                  <c15:showDataLabelsRange val="0"/>
                </c:ext>
              </c:extLst>
            </c:dLbl>
            <c:dLbl>
              <c:idx val="1"/>
              <c:layout>
                <c:manualLayout>
                  <c:x val="3.0651940495091574E-3"/>
                  <c:y val="-0.26978818283166112"/>
                </c:manualLayout>
              </c:layout>
              <c:tx>
                <c:rich>
                  <a:bodyPr/>
                  <a:lstStyle/>
                  <a:p>
                    <a:fld id="{D5E03C63-3404-4DF9-9477-629DEA4A743C}" type="CATEGORYNAME">
                      <a:rPr lang="en-US" sz="900">
                        <a:latin typeface="Times New Roman" panose="02020603050405020304" pitchFamily="18" charset="0"/>
                        <a:cs typeface="Times New Roman" panose="02020603050405020304" pitchFamily="18" charset="0"/>
                      </a:rPr>
                      <a:pPr/>
                      <a:t>[CATEGORY NAME]</a:t>
                    </a:fld>
                    <a:r>
                      <a:rPr lang="en-US" sz="900" baseline="0">
                        <a:latin typeface="Times New Roman" panose="02020603050405020304" pitchFamily="18" charset="0"/>
                        <a:cs typeface="Times New Roman" panose="02020603050405020304" pitchFamily="18" charset="0"/>
                      </a:rPr>
                      <a:t>,</a:t>
                    </a:r>
                  </a:p>
                  <a:p>
                    <a:r>
                      <a:rPr lang="en-US" sz="900" baseline="0">
                        <a:latin typeface="Times New Roman" panose="02020603050405020304" pitchFamily="18" charset="0"/>
                        <a:cs typeface="Times New Roman" panose="02020603050405020304" pitchFamily="18" charset="0"/>
                      </a:rPr>
                      <a:t> BGN </a:t>
                    </a:r>
                    <a:fld id="{748A31CC-F3C4-495A-985B-3536398641D8}" type="VALUE">
                      <a:rPr lang="en-US" sz="900" baseline="0">
                        <a:latin typeface="Times New Roman" panose="02020603050405020304" pitchFamily="18" charset="0"/>
                        <a:cs typeface="Times New Roman" panose="02020603050405020304" pitchFamily="18" charset="0"/>
                      </a:rPr>
                      <a:pPr/>
                      <a:t>[VALUE]</a:t>
                    </a:fld>
                    <a:r>
                      <a:rPr lang="en-US" sz="900" baseline="0">
                        <a:latin typeface="Times New Roman" panose="02020603050405020304" pitchFamily="18" charset="0"/>
                        <a:cs typeface="Times New Roman" panose="02020603050405020304" pitchFamily="18" charset="0"/>
                      </a:rPr>
                      <a:t> million,</a:t>
                    </a:r>
                  </a:p>
                  <a:p>
                    <a:r>
                      <a:rPr lang="en-US" sz="900" baseline="0">
                        <a:latin typeface="Times New Roman" panose="02020603050405020304" pitchFamily="18" charset="0"/>
                        <a:cs typeface="Times New Roman" panose="02020603050405020304" pitchFamily="18" charset="0"/>
                      </a:rPr>
                      <a:t> 48.9%</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8485082221865127"/>
                      <c:h val="0.16847268673355631"/>
                    </c:manualLayout>
                  </c15:layout>
                  <c15:dlblFieldTable/>
                  <c15:showDataLabelsRange val="0"/>
                </c:ext>
              </c:extLst>
            </c:dLbl>
            <c:spPr>
              <a:noFill/>
              <a:ln>
                <a:noFill/>
              </a:ln>
              <a:effectLst/>
            </c:spPr>
            <c:txPr>
              <a:bodyPr/>
              <a:lstStyle/>
              <a:p>
                <a:pPr>
                  <a:defRPr sz="900">
                    <a:latin typeface="Times New Roman" panose="02020603050405020304" pitchFamily="18" charset="0"/>
                    <a:cs typeface="Times New Roman" panose="02020603050405020304" pitchFamily="18" charset="0"/>
                  </a:defRPr>
                </a:pPr>
                <a:endParaRPr lang="bg-BG"/>
              </a:p>
            </c:tx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[1]Sheet2!$B$47:$B$48</c:f>
              <c:strCache>
                <c:ptCount val="2"/>
                <c:pt idx="0">
                  <c:v>up to 7 years</c:v>
                </c:pt>
                <c:pt idx="1">
                  <c:v>up to 25 years</c:v>
                </c:pt>
              </c:strCache>
            </c:strRef>
          </c:cat>
          <c:val>
            <c:numRef>
              <c:f>[1]Sheet2!$C$47:$C$48</c:f>
              <c:numCache>
                <c:formatCode>General</c:formatCode>
                <c:ptCount val="2"/>
                <c:pt idx="0">
                  <c:v>1463.3</c:v>
                </c:pt>
                <c:pt idx="1">
                  <c:v>1403.1</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ln>
      <a:solidFill>
        <a:schemeClr val="dk1"/>
      </a:solidFill>
    </a:ln>
    <a:effectLst/>
  </c:spPr>
  <c:txPr>
    <a:bodyPr/>
    <a:lstStyle/>
    <a:p>
      <a:pPr>
        <a:defRPr>
          <a:solidFill>
            <a:schemeClr val="dk1"/>
          </a:solidFill>
          <a:latin typeface="+mn-lt"/>
          <a:ea typeface="+mn-ea"/>
          <a:cs typeface="+mn-cs"/>
        </a:defRPr>
      </a:pPr>
      <a:endParaRPr lang="bg-BG"/>
    </a:p>
  </c:txPr>
  <c:printSettings>
    <c:headerFooter alignWithMargins="0"/>
    <c:pageMargins b="1" l="0.75" r="0.75" t="1"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a:latin typeface="Times New Roman" panose="02020603050405020304" pitchFamily="18" charset="0"/>
                <a:cs typeface="Times New Roman" panose="02020603050405020304" pitchFamily="18" charset="0"/>
              </a:defRPr>
            </a:pPr>
            <a:r>
              <a:rPr lang="bg-BG" sz="1200" b="1">
                <a:latin typeface="Times New Roman" panose="02020603050405020304" pitchFamily="18" charset="0"/>
                <a:cs typeface="Times New Roman" panose="02020603050405020304" pitchFamily="18" charset="0"/>
              </a:rPr>
              <a:t>2020</a:t>
            </a:r>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4009295725113483"/>
          <c:y val="0.2318840579710145"/>
          <c:w val="0.61063628698062888"/>
          <c:h val="0.3623188405797102"/>
        </c:manualLayout>
      </c:layout>
      <c:pie3DChart>
        <c:varyColors val="1"/>
        <c:ser>
          <c:idx val="0"/>
          <c:order val="0"/>
          <c:tx>
            <c:strRef>
              <c:f>[1]Sheet2!$C$22</c:f>
              <c:strCache>
                <c:ptCount val="1"/>
                <c:pt idx="0">
                  <c:v>2020 г.</c:v>
                </c:pt>
              </c:strCache>
            </c:strRef>
          </c:tx>
          <c:spPr>
            <a:ln w="12700">
              <a:solidFill>
                <a:srgbClr val="000000"/>
              </a:solidFill>
              <a:prstDash val="solid"/>
            </a:ln>
          </c:spPr>
          <c:explosion val="2"/>
          <c:dPt>
            <c:idx val="0"/>
            <c:bubble3D val="0"/>
            <c:explosion val="21"/>
            <c:spPr>
              <a:solidFill>
                <a:srgbClr val="802060"/>
              </a:solidFill>
              <a:ln w="12700">
                <a:solidFill>
                  <a:srgbClr val="000000"/>
                </a:solidFill>
                <a:prstDash val="solid"/>
              </a:ln>
            </c:spPr>
          </c:dPt>
          <c:dPt>
            <c:idx val="1"/>
            <c:bubble3D val="0"/>
            <c:spPr>
              <a:solidFill>
                <a:srgbClr val="FFFFC0"/>
              </a:solidFill>
              <a:ln w="12700">
                <a:solidFill>
                  <a:srgbClr val="000000"/>
                </a:solidFill>
                <a:prstDash val="solid"/>
              </a:ln>
            </c:spPr>
          </c:dPt>
          <c:dPt>
            <c:idx val="2"/>
            <c:bubble3D val="0"/>
            <c:spPr>
              <a:solidFill>
                <a:srgbClr val="FFFFC0"/>
              </a:solidFill>
              <a:ln w="12700">
                <a:solidFill>
                  <a:srgbClr val="000000"/>
                </a:solidFill>
                <a:prstDash val="solid"/>
              </a:ln>
            </c:spPr>
          </c:dPt>
          <c:dLbls>
            <c:dLbl>
              <c:idx val="0"/>
              <c:layout>
                <c:manualLayout>
                  <c:x val="0.16779026217228465"/>
                  <c:y val="-0.11103468253759249"/>
                </c:manualLayout>
              </c:layout>
              <c:tx>
                <c:rich>
                  <a:bodyPr wrap="square" lIns="38100" tIns="19050" rIns="38100" bIns="19050" anchor="ctr">
                    <a:noAutofit/>
                  </a:bodyPr>
                  <a:lstStyle/>
                  <a:p>
                    <a:pPr>
                      <a:defRPr sz="900">
                        <a:latin typeface="Times New Roman" panose="02020603050405020304" pitchFamily="18" charset="0"/>
                        <a:cs typeface="Times New Roman" panose="02020603050405020304" pitchFamily="18" charset="0"/>
                      </a:defRPr>
                    </a:pPr>
                    <a:fld id="{B87FE015-3631-4E76-95B1-094C97EC80BE}" type="CATEGORYNAM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[CATEGORY NAME]</a:t>
                    </a:fld>
                    <a:r>
                      <a:rPr lang="en-US" sz="900" baseline="0">
                        <a:latin typeface="Times New Roman" panose="02020603050405020304" pitchFamily="18" charset="0"/>
                        <a:cs typeface="Times New Roman" panose="02020603050405020304" pitchFamily="18" charset="0"/>
                      </a:rPr>
                      <a:t>,</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BGN  </a:t>
                    </a:r>
                    <a:fld id="{B41D3D5A-F786-45B8-B0F3-F881403BD835}" type="VALU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[VALUE]</a:t>
                    </a:fld>
                    <a:r>
                      <a:rPr lang="en-US" sz="900" baseline="0">
                        <a:latin typeface="Times New Roman" panose="02020603050405020304" pitchFamily="18" charset="0"/>
                        <a:cs typeface="Times New Roman" panose="02020603050405020304" pitchFamily="18" charset="0"/>
                      </a:rPr>
                      <a:t> million,</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 19.3%</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6741573033707866"/>
                      <c:h val="0.20512820512820512"/>
                    </c:manualLayout>
                  </c15:layout>
                  <c15:dlblFieldTable/>
                  <c15:showDataLabelsRange val="0"/>
                </c:ext>
              </c:extLst>
            </c:dLbl>
            <c:dLbl>
              <c:idx val="1"/>
              <c:layout>
                <c:manualLayout>
                  <c:x val="-5.1166302569880279E-2"/>
                  <c:y val="-4.4340627990063074E-2"/>
                </c:manualLayout>
              </c:layout>
              <c:tx>
                <c:rich>
                  <a:bodyPr wrap="square" lIns="38100" tIns="19050" rIns="38100" bIns="19050" anchor="ctr">
                    <a:noAutofit/>
                  </a:bodyPr>
                  <a:lstStyle/>
                  <a:p>
                    <a:pPr>
                      <a:defRPr sz="900">
                        <a:latin typeface="Times New Roman" panose="02020603050405020304" pitchFamily="18" charset="0"/>
                        <a:cs typeface="Times New Roman" panose="02020603050405020304" pitchFamily="18" charset="0"/>
                      </a:defRPr>
                    </a:pPr>
                    <a:fld id="{1DA0030B-54C3-4583-BFCC-89BDF5A06FF7}" type="CATEGORYNAM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[CATEGORY NAME]</a:t>
                    </a:fld>
                    <a:r>
                      <a:rPr lang="en-US" sz="900" baseline="0">
                        <a:latin typeface="Times New Roman" panose="02020603050405020304" pitchFamily="18" charset="0"/>
                        <a:cs typeface="Times New Roman" panose="02020603050405020304" pitchFamily="18" charset="0"/>
                      </a:rPr>
                      <a:t>,</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 BGN </a:t>
                    </a:r>
                    <a:fld id="{ED3FB471-E607-43BA-BB3F-CD4E25C6BA3F}" type="VALU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[VALUE]</a:t>
                    </a:fld>
                    <a:r>
                      <a:rPr lang="en-US" sz="900" baseline="0">
                        <a:latin typeface="Times New Roman" panose="02020603050405020304" pitchFamily="18" charset="0"/>
                        <a:cs typeface="Times New Roman" panose="02020603050405020304" pitchFamily="18" charset="0"/>
                      </a:rPr>
                      <a:t> million,</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 80.7%</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6351712281855943"/>
                      <c:h val="0.25591973244147159"/>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[1]Sheet2!$B$23:$B$24</c:f>
              <c:strCache>
                <c:ptCount val="2"/>
                <c:pt idx="0">
                  <c:v> up to 7 years</c:v>
                </c:pt>
                <c:pt idx="1">
                  <c:v> up to 25 years</c:v>
                </c:pt>
              </c:strCache>
            </c:strRef>
          </c:cat>
          <c:val>
            <c:numRef>
              <c:f>[1]Sheet2!$C$23:$C$24</c:f>
              <c:numCache>
                <c:formatCode>General</c:formatCode>
                <c:ptCount val="2"/>
                <c:pt idx="0">
                  <c:v>948.1</c:v>
                </c:pt>
                <c:pt idx="1">
                  <c:v>3970.8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ysClr val="windowText" lastClr="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sz="1000" b="1"/>
              <a:t> 20</a:t>
            </a:r>
            <a:r>
              <a:rPr lang="en-US" sz="1000" b="1"/>
              <a:t>2</a:t>
            </a:r>
            <a:r>
              <a:rPr lang="bg-BG" sz="1000" b="1"/>
              <a:t>1</a:t>
            </a:r>
            <a:r>
              <a:rPr lang="en-US" sz="1000" b="1"/>
              <a:t> </a:t>
            </a:r>
            <a:endParaRPr lang="bg-BG" sz="1000" b="1"/>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7101126937347369"/>
          <c:y val="0.24095954917400031"/>
          <c:w val="0.65167194550119434"/>
          <c:h val="0.42592748128706132"/>
        </c:manualLayout>
      </c:layout>
      <c:pie3DChart>
        <c:varyColors val="1"/>
        <c:ser>
          <c:idx val="0"/>
          <c:order val="0"/>
          <c:tx>
            <c:strRef>
              <c:f>[2]Sheet3!$G$5</c:f>
              <c:strCache>
                <c:ptCount val="1"/>
                <c:pt idx="0">
                  <c:v> 2021г.</c:v>
                </c:pt>
              </c:strCache>
            </c:strRef>
          </c:tx>
          <c:spPr>
            <a:solidFill>
              <a:srgbClr val="9999FF"/>
            </a:solidFill>
            <a:ln w="12700">
              <a:solidFill>
                <a:srgbClr val="000000"/>
              </a:solidFill>
              <a:prstDash val="solid"/>
            </a:ln>
          </c:spPr>
          <c:explosion val="2"/>
          <c:dPt>
            <c:idx val="0"/>
            <c:bubble3D val="0"/>
            <c:explosion val="9"/>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0.35288531068447904"/>
                  <c:y val="-3.422299990278993E-2"/>
                </c:manualLayout>
              </c:layout>
              <c:tx>
                <c:rich>
                  <a:bodyPr wrap="square" lIns="38100" tIns="19050" rIns="38100" bIns="19050" anchor="ctr">
                    <a:noAutofit/>
                  </a:bodyPr>
                  <a:lstStyle/>
                  <a:p>
                    <a:pPr>
                      <a:defRPr/>
                    </a:pPr>
                    <a:r>
                      <a:rPr lang="en-US" baseline="0"/>
                      <a:t>2 871.1 million, 99.5%</a:t>
                    </a:r>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22896576130230908"/>
                      <c:h val="0.13862622727714591"/>
                    </c:manualLayout>
                  </c15:layout>
                </c:ext>
              </c:extLst>
            </c:dLbl>
            <c:dLbl>
              <c:idx val="1"/>
              <c:layout>
                <c:manualLayout>
                  <c:x val="-0.10679861024370714"/>
                  <c:y val="-7.4328472829785164E-2"/>
                </c:manualLayout>
              </c:layout>
              <c:tx>
                <c:rich>
                  <a:bodyPr wrap="square" lIns="38100" tIns="19050" rIns="38100" bIns="19050" anchor="ctr">
                    <a:noAutofit/>
                  </a:bodyPr>
                  <a:lstStyle/>
                  <a:p>
                    <a:pPr>
                      <a:defRPr/>
                    </a:pPr>
                    <a:r>
                      <a:rPr lang="en-US" baseline="0"/>
                      <a:t>13.3 million,</a:t>
                    </a:r>
                  </a:p>
                  <a:p>
                    <a:pPr>
                      <a:defRPr/>
                    </a:pPr>
                    <a:r>
                      <a:rPr lang="en-US" baseline="0"/>
                      <a:t> 0.5%</a:t>
                    </a:r>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23474698157184015"/>
                      <c:h val="0.16985023930832174"/>
                    </c:manualLayout>
                  </c15:layout>
                </c:ext>
              </c:extLst>
            </c:dLbl>
            <c:dLbl>
              <c:idx val="2"/>
              <c:layout>
                <c:manualLayout>
                  <c:x val="8.9686098654708502E-2"/>
                  <c:y val="-6.9135802469135837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ext>
              </c:extLst>
            </c:dLbl>
            <c:spPr>
              <a:noFill/>
              <a:ln>
                <a:noFill/>
              </a:ln>
              <a:effectLst/>
            </c:sp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Ref>
              <c:f>[2]Sheet3!$H$4:$I$4</c:f>
              <c:strCache>
                <c:ptCount val="2"/>
                <c:pt idx="0">
                  <c:v>BGN</c:v>
                </c:pt>
                <c:pt idx="1">
                  <c:v>EUR</c:v>
                </c:pt>
              </c:strCache>
            </c:strRef>
          </c:cat>
          <c:val>
            <c:numRef>
              <c:f>[2]Sheet3!$H$5:$I$5</c:f>
              <c:numCache>
                <c:formatCode>General</c:formatCode>
                <c:ptCount val="2"/>
                <c:pt idx="0">
                  <c:v>2871.1</c:v>
                </c:pt>
                <c:pt idx="1">
                  <c:v>13.3</c:v>
                </c:pt>
              </c:numCache>
            </c:numRef>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4.9032410274558375E-2"/>
          <c:y val="0.63761135413628856"/>
          <c:w val="0.19903342851374348"/>
          <c:h val="7.8183958622819211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b="1"/>
              <a:t> 2020</a:t>
            </a:r>
          </a:p>
        </c:rich>
      </c:tx>
      <c:layout>
        <c:manualLayout>
          <c:xMode val="edge"/>
          <c:yMode val="edge"/>
          <c:x val="0.84127997072261385"/>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247777034406648"/>
          <c:y val="0.25185262953241955"/>
          <c:w val="0.61945031712473575"/>
          <c:h val="0.43333490066153307"/>
        </c:manualLayout>
      </c:layout>
      <c:pie3DChart>
        <c:varyColors val="1"/>
        <c:ser>
          <c:idx val="0"/>
          <c:order val="0"/>
          <c:tx>
            <c:strRef>
              <c:f>[2]Sheet3!$A$5</c:f>
              <c:strCache>
                <c:ptCount val="1"/>
                <c:pt idx="0">
                  <c:v> 2020г.</c:v>
                </c:pt>
              </c:strCache>
            </c:strRef>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0.23177808656270907"/>
                  <c:y val="-1.7129969864878001E-2"/>
                </c:manualLayout>
              </c:layout>
              <c:tx>
                <c:rich>
                  <a:bodyPr wrap="square" lIns="38100" tIns="19050" rIns="38100" bIns="19050" anchor="ctr">
                    <a:noAutofit/>
                  </a:bodyPr>
                  <a:lstStyle/>
                  <a:p>
                    <a:pPr>
                      <a:defRPr sz="900"/>
                    </a:pPr>
                    <a:r>
                      <a:rPr lang="en-US" sz="900" baseline="0"/>
                      <a:t> 4 628.9 million, 94.0%</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4535959148897238"/>
                      <c:h val="0.13180246913580246"/>
                    </c:manualLayout>
                  </c15:layout>
                </c:ext>
              </c:extLst>
            </c:dLbl>
            <c:dLbl>
              <c:idx val="1"/>
              <c:layout>
                <c:manualLayout>
                  <c:x val="-7.9482041868949402E-2"/>
                  <c:y val="-8.0118207446291431E-2"/>
                </c:manualLayout>
              </c:layout>
              <c:tx>
                <c:rich>
                  <a:bodyPr wrap="square" lIns="38100" tIns="19050" rIns="38100" bIns="19050" anchor="ctr">
                    <a:noAutofit/>
                  </a:bodyPr>
                  <a:lstStyle/>
                  <a:p>
                    <a:pPr>
                      <a:defRPr sz="900"/>
                    </a:pPr>
                    <a:r>
                      <a:rPr lang="en-US" baseline="0"/>
                      <a:t> 294.1 million,</a:t>
                    </a:r>
                  </a:p>
                  <a:p>
                    <a:pPr>
                      <a:defRPr sz="900"/>
                    </a:pPr>
                    <a:r>
                      <a:rPr lang="en-US" baseline="0"/>
                      <a:t> 6.0%</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424848037786119"/>
                      <c:h val="0.17795081170409255"/>
                    </c:manualLayout>
                  </c15:layout>
                </c:ext>
              </c:extLst>
            </c:dLbl>
            <c:spPr>
              <a:noFill/>
              <a:ln w="25400">
                <a:noFill/>
              </a:ln>
            </c:spPr>
            <c:txPr>
              <a:bodyPr wrap="square" lIns="38100" tIns="19050" rIns="38100" bIns="19050" anchor="ctr">
                <a:spAutoFit/>
              </a:bodyPr>
              <a:lstStyle/>
              <a:p>
                <a:pPr>
                  <a:defRPr sz="9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Ref>
              <c:f>[2]Sheet3!$B$4:$C$4</c:f>
              <c:strCache>
                <c:ptCount val="2"/>
                <c:pt idx="0">
                  <c:v>BGN</c:v>
                </c:pt>
                <c:pt idx="1">
                  <c:v>EUR</c:v>
                </c:pt>
              </c:strCache>
            </c:strRef>
          </c:cat>
          <c:val>
            <c:numRef>
              <c:f>[2]Sheet3!$B$5:$C$5</c:f>
              <c:numCache>
                <c:formatCode>General</c:formatCode>
                <c:ptCount val="2"/>
                <c:pt idx="0">
                  <c:v>4628.8999999999996</c:v>
                </c:pt>
                <c:pt idx="1">
                  <c:v>294.10000000000002</c:v>
                </c:pt>
              </c:numCache>
            </c:numRef>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2.4211254638921768E-2"/>
          <c:y val="0.65540196364343339"/>
          <c:w val="0.21374161563137942"/>
          <c:h val="8.2869641294838148E-2"/>
        </c:manualLayout>
      </c:layout>
      <c:overlay val="0"/>
      <c:txPr>
        <a:bodyPr/>
        <a:lstStyle/>
        <a:p>
          <a:pPr>
            <a:defRPr sz="900"/>
          </a:pPr>
          <a:endParaRPr lang="bg-BG"/>
        </a:p>
      </c:txPr>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chart" Target="../charts/chart5.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image" Target="../media/image9.png"/><Relationship Id="rId1" Type="http://schemas.openxmlformats.org/officeDocument/2006/relationships/image" Target="../media/image8.png"/><Relationship Id="rId4"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0.png"/></Relationships>
</file>

<file path=xl/drawings/_rels/drawing8.xml.rels><?xml version="1.0" encoding="UTF-8" standalone="yes"?>
<Relationships xmlns="http://schemas.openxmlformats.org/package/2006/relationships"><Relationship Id="rId1" Type="http://schemas.openxmlformats.org/officeDocument/2006/relationships/image" Target="../media/image11.png"/></Relationships>
</file>

<file path=xl/drawings/_rels/drawing9.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3.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18.png"/><Relationship Id="rId1" Type="http://schemas.openxmlformats.org/officeDocument/2006/relationships/image" Target="../media/image17.png"/><Relationship Id="rId5" Type="http://schemas.openxmlformats.org/officeDocument/2006/relationships/image" Target="../media/image21.png"/><Relationship Id="rId4" Type="http://schemas.openxmlformats.org/officeDocument/2006/relationships/image" Target="../media/image20.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190499</xdr:rowOff>
    </xdr:from>
    <xdr:to>
      <xdr:col>10</xdr:col>
      <xdr:colOff>585742</xdr:colOff>
      <xdr:row>26</xdr:row>
      <xdr:rowOff>180974</xdr:rowOff>
    </xdr:to>
    <xdr:pic>
      <xdr:nvPicPr>
        <xdr:cNvPr id="4" name="Picture 3"/>
        <xdr:cNvPicPr>
          <a:picLocks noChangeAspect="1"/>
        </xdr:cNvPicPr>
      </xdr:nvPicPr>
      <xdr:blipFill>
        <a:blip xmlns:r="http://schemas.openxmlformats.org/officeDocument/2006/relationships" r:embed="rId1"/>
        <a:stretch>
          <a:fillRect/>
        </a:stretch>
      </xdr:blipFill>
      <xdr:spPr>
        <a:xfrm>
          <a:off x="609600" y="380999"/>
          <a:ext cx="6072142" cy="47529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250029</xdr:colOff>
      <xdr:row>4</xdr:row>
      <xdr:rowOff>35718</xdr:rowOff>
    </xdr:from>
    <xdr:to>
      <xdr:col>24</xdr:col>
      <xdr:colOff>297656</xdr:colOff>
      <xdr:row>29</xdr:row>
      <xdr:rowOff>190499</xdr:rowOff>
    </xdr:to>
    <xdr:pic>
      <xdr:nvPicPr>
        <xdr:cNvPr id="7" name="Picture 6"/>
        <xdr:cNvPicPr>
          <a:picLocks noChangeAspect="1"/>
        </xdr:cNvPicPr>
      </xdr:nvPicPr>
      <xdr:blipFill>
        <a:blip xmlns:r="http://schemas.openxmlformats.org/officeDocument/2006/relationships" r:embed="rId1"/>
        <a:stretch>
          <a:fillRect/>
        </a:stretch>
      </xdr:blipFill>
      <xdr:spPr>
        <a:xfrm>
          <a:off x="8143873" y="797718"/>
          <a:ext cx="6727033" cy="4917281"/>
        </a:xfrm>
        <a:prstGeom prst="rect">
          <a:avLst/>
        </a:prstGeom>
      </xdr:spPr>
    </xdr:pic>
    <xdr:clientData/>
  </xdr:twoCellAnchor>
  <xdr:twoCellAnchor editAs="oneCell">
    <xdr:from>
      <xdr:col>2</xdr:col>
      <xdr:colOff>95249</xdr:colOff>
      <xdr:row>4</xdr:row>
      <xdr:rowOff>37747</xdr:rowOff>
    </xdr:from>
    <xdr:to>
      <xdr:col>13</xdr:col>
      <xdr:colOff>226218</xdr:colOff>
      <xdr:row>30</xdr:row>
      <xdr:rowOff>11906</xdr:rowOff>
    </xdr:to>
    <xdr:pic>
      <xdr:nvPicPr>
        <xdr:cNvPr id="2" name="Picture 1"/>
        <xdr:cNvPicPr>
          <a:picLocks noChangeAspect="1"/>
        </xdr:cNvPicPr>
      </xdr:nvPicPr>
      <xdr:blipFill>
        <a:blip xmlns:r="http://schemas.openxmlformats.org/officeDocument/2006/relationships" r:embed="rId2"/>
        <a:stretch>
          <a:fillRect/>
        </a:stretch>
      </xdr:blipFill>
      <xdr:spPr>
        <a:xfrm>
          <a:off x="1309687" y="799747"/>
          <a:ext cx="6810375" cy="49271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xdr:colOff>
      <xdr:row>48</xdr:row>
      <xdr:rowOff>123824</xdr:rowOff>
    </xdr:from>
    <xdr:to>
      <xdr:col>1</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xdr:colOff>
      <xdr:row>48</xdr:row>
      <xdr:rowOff>123824</xdr:rowOff>
    </xdr:from>
    <xdr:to>
      <xdr:col>1</xdr:col>
      <xdr:colOff>228600</xdr:colOff>
      <xdr:row>49</xdr:row>
      <xdr:rowOff>7618</xdr:rowOff>
    </xdr:to>
    <xdr:graphicFrame macro="">
      <xdr:nvGraphicFramePr>
        <xdr:cNvPr id="11"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1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142875</xdr:colOff>
      <xdr:row>5</xdr:row>
      <xdr:rowOff>0</xdr:rowOff>
    </xdr:from>
    <xdr:to>
      <xdr:col>7</xdr:col>
      <xdr:colOff>501006</xdr:colOff>
      <xdr:row>19</xdr:row>
      <xdr:rowOff>186175</xdr:rowOff>
    </xdr:to>
    <xdr:pic>
      <xdr:nvPicPr>
        <xdr:cNvPr id="4" name="Picture 3"/>
        <xdr:cNvPicPr>
          <a:picLocks noChangeAspect="1"/>
        </xdr:cNvPicPr>
      </xdr:nvPicPr>
      <xdr:blipFill>
        <a:blip xmlns:r="http://schemas.openxmlformats.org/officeDocument/2006/relationships" r:embed="rId5"/>
        <a:stretch>
          <a:fillRect/>
        </a:stretch>
      </xdr:blipFill>
      <xdr:spPr>
        <a:xfrm>
          <a:off x="142875" y="971550"/>
          <a:ext cx="4291956" cy="2853175"/>
        </a:xfrm>
        <a:prstGeom prst="rect">
          <a:avLst/>
        </a:prstGeom>
      </xdr:spPr>
    </xdr:pic>
    <xdr:clientData/>
  </xdr:twoCellAnchor>
  <xdr:twoCellAnchor editAs="oneCell">
    <xdr:from>
      <xdr:col>7</xdr:col>
      <xdr:colOff>504825</xdr:colOff>
      <xdr:row>5</xdr:row>
      <xdr:rowOff>0</xdr:rowOff>
    </xdr:from>
    <xdr:to>
      <xdr:col>14</xdr:col>
      <xdr:colOff>535678</xdr:colOff>
      <xdr:row>19</xdr:row>
      <xdr:rowOff>186175</xdr:rowOff>
    </xdr:to>
    <xdr:pic>
      <xdr:nvPicPr>
        <xdr:cNvPr id="7" name="Picture 6"/>
        <xdr:cNvPicPr>
          <a:picLocks noChangeAspect="1"/>
        </xdr:cNvPicPr>
      </xdr:nvPicPr>
      <xdr:blipFill>
        <a:blip xmlns:r="http://schemas.openxmlformats.org/officeDocument/2006/relationships" r:embed="rId6"/>
        <a:stretch>
          <a:fillRect/>
        </a:stretch>
      </xdr:blipFill>
      <xdr:spPr>
        <a:xfrm>
          <a:off x="4438650" y="971550"/>
          <a:ext cx="4298053" cy="2853175"/>
        </a:xfrm>
        <a:prstGeom prst="rect">
          <a:avLst/>
        </a:prstGeom>
      </xdr:spPr>
    </xdr:pic>
    <xdr:clientData/>
  </xdr:twoCellAnchor>
  <xdr:twoCellAnchor>
    <xdr:from>
      <xdr:col>7</xdr:col>
      <xdr:colOff>485773</xdr:colOff>
      <xdr:row>5</xdr:row>
      <xdr:rowOff>0</xdr:rowOff>
    </xdr:from>
    <xdr:to>
      <xdr:col>14</xdr:col>
      <xdr:colOff>590550</xdr:colOff>
      <xdr:row>19</xdr:row>
      <xdr:rowOff>180975</xdr:rowOff>
    </xdr:to>
    <xdr:graphicFrame macro="">
      <xdr:nvGraphicFramePr>
        <xdr:cNvPr id="9"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142874</xdr:colOff>
      <xdr:row>5</xdr:row>
      <xdr:rowOff>0</xdr:rowOff>
    </xdr:from>
    <xdr:to>
      <xdr:col>7</xdr:col>
      <xdr:colOff>504825</xdr:colOff>
      <xdr:row>19</xdr:row>
      <xdr:rowOff>180975</xdr:rowOff>
    </xdr:to>
    <xdr:graphicFrame macro="">
      <xdr:nvGraphicFramePr>
        <xdr:cNvPr id="1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0.03146</cdr:x>
      <cdr:y>0.64214</cdr:y>
    </cdr:from>
    <cdr:to>
      <cdr:x>0.94521</cdr:x>
      <cdr:y>0.97324</cdr:y>
    </cdr:to>
    <cdr:sp macro="" textlink="">
      <cdr:nvSpPr>
        <cdr:cNvPr id="3" name="Rectangle 2"/>
        <cdr:cNvSpPr/>
      </cdr:nvSpPr>
      <cdr:spPr>
        <a:xfrm xmlns:a="http://schemas.openxmlformats.org/drawingml/2006/main">
          <a:off x="132149" y="1828800"/>
          <a:ext cx="3838229" cy="942976"/>
        </a:xfrm>
        <a:prstGeom xmlns:a="http://schemas.openxmlformats.org/drawingml/2006/main" prst="rect">
          <a:avLst/>
        </a:prstGeom>
        <a:ln xmlns:a="http://schemas.openxmlformats.org/drawingml/2006/main">
          <a:solidFill>
            <a:sysClr val="windowText" lastClr="000000"/>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Notes:</a:t>
          </a:r>
        </a:p>
        <a:p xmlns:a="http://schemas.openxmlformats.org/drawingml/2006/main">
          <a:pPr algn="just"/>
          <a:r>
            <a:rPr lang="en-US" sz="900" b="0" i="0">
              <a:solidFill>
                <a:schemeClr val="dk1"/>
              </a:solidFill>
              <a:effectLst/>
              <a:latin typeface="Times New Roman" panose="02020603050405020304" pitchFamily="18" charset="0"/>
              <a:ea typeface="+mn-ea"/>
              <a:cs typeface="Times New Roman" panose="02020603050405020304" pitchFamily="18" charset="0"/>
            </a:rPr>
            <a:t>1. Covers repo agreements (incl. reverse repo agreements) concluded   throughout the period. </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a:p xmlns:a="http://schemas.openxmlformats.org/drawingml/2006/main">
          <a:pPr algn="just"/>
          <a:r>
            <a:rPr lang="en-US" sz="900" b="0" i="0">
              <a:solidFill>
                <a:schemeClr val="dk1"/>
              </a:solidFill>
              <a:effectLst/>
              <a:latin typeface="Times New Roman" panose="02020603050405020304" pitchFamily="18" charset="0"/>
              <a:ea typeface="+mn-ea"/>
              <a:cs typeface="Times New Roman" panose="02020603050405020304" pitchFamily="18" charset="0"/>
            </a:rPr>
            <a:t>2. The lev equivalent of transactions in government securities denominated in foreign currency is recalculated using the BNB exchange rate of respective currencies on the day of conclusion of the</a:t>
          </a:r>
          <a:r>
            <a:rPr lang="en-US" sz="900">
              <a:solidFill>
                <a:schemeClr val="dk1"/>
              </a:solidFill>
              <a:effectLst/>
              <a:latin typeface="Times New Roman" panose="02020603050405020304" pitchFamily="18" charset="0"/>
              <a:ea typeface="+mn-ea"/>
              <a:cs typeface="Times New Roman" panose="02020603050405020304" pitchFamily="18" charset="0"/>
            </a:rPr>
            <a:t> </a:t>
          </a:r>
          <a:r>
            <a:rPr lang="en-US" sz="900" b="0" i="0">
              <a:solidFill>
                <a:schemeClr val="dk1"/>
              </a:solidFill>
              <a:effectLst/>
              <a:latin typeface="Times New Roman" panose="02020603050405020304" pitchFamily="18" charset="0"/>
              <a:ea typeface="+mn-ea"/>
              <a:cs typeface="Times New Roman" panose="02020603050405020304" pitchFamily="18" charset="0"/>
            </a:rPr>
            <a:t>transaction.</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0.00222</cdr:x>
      <cdr:y>0</cdr:y>
    </cdr:from>
    <cdr:to>
      <cdr:x>1</cdr:x>
      <cdr:y>1</cdr:y>
    </cdr:to>
    <cdr:pic>
      <cdr:nvPicPr>
        <cdr:cNvPr id="5" name="Picture 4"/>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9693" y="0"/>
          <a:ext cx="4362284" cy="2847975"/>
        </a:xfrm>
        <a:prstGeom xmlns:a="http://schemas.openxmlformats.org/drawingml/2006/main" prst="rect">
          <a:avLst/>
        </a:prstGeom>
        <a:noFill xmlns:a="http://schemas.openxmlformats.org/drawingml/2006/main"/>
      </cdr:spPr>
    </cdr:pic>
  </cdr:relSizeAnchor>
</c:userShapes>
</file>

<file path=xl/drawings/drawing5.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0.04494</cdr:x>
      <cdr:y>0.6388</cdr:y>
    </cdr:from>
    <cdr:to>
      <cdr:x>0.95</cdr:x>
      <cdr:y>0.97659</cdr:y>
    </cdr:to>
    <cdr:sp macro="" textlink="">
      <cdr:nvSpPr>
        <cdr:cNvPr id="9" name="Rectangle 8"/>
        <cdr:cNvSpPr/>
      </cdr:nvSpPr>
      <cdr:spPr>
        <a:xfrm xmlns:a="http://schemas.openxmlformats.org/drawingml/2006/main">
          <a:off x="189628" y="1819274"/>
          <a:ext cx="3818967" cy="962025"/>
        </a:xfrm>
        <a:prstGeom xmlns:a="http://schemas.openxmlformats.org/drawingml/2006/main" prst="rect">
          <a:avLst/>
        </a:prstGeom>
        <a:ln xmlns:a="http://schemas.openxmlformats.org/drawingml/2006/main">
          <a:solidFill>
            <a:schemeClr val="tx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Notes:</a:t>
          </a:r>
        </a:p>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1. Covers repo agreements (incl. reverse repo agreements) concluded   throughout the period. </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2. The lev equivalent of transactions in government securities denominated in foreign currency is recalculated using the BNB exchange rate of respective currencies on the day of conclusion of the</a:t>
          </a:r>
          <a:r>
            <a:rPr lang="en-US" sz="900">
              <a:solidFill>
                <a:schemeClr val="dk1"/>
              </a:solidFill>
              <a:effectLst/>
              <a:latin typeface="Times New Roman" panose="02020603050405020304" pitchFamily="18" charset="0"/>
              <a:ea typeface="+mn-ea"/>
              <a:cs typeface="Times New Roman" panose="02020603050405020304" pitchFamily="18" charset="0"/>
            </a:rPr>
            <a:t> </a:t>
          </a:r>
          <a:r>
            <a:rPr lang="en-US" sz="900" b="0" i="0">
              <a:solidFill>
                <a:schemeClr val="dk1"/>
              </a:solidFill>
              <a:effectLst/>
              <a:latin typeface="Times New Roman" panose="02020603050405020304" pitchFamily="18" charset="0"/>
              <a:ea typeface="+mn-ea"/>
              <a:cs typeface="Times New Roman" panose="02020603050405020304" pitchFamily="18" charset="0"/>
            </a:rPr>
            <a:t>transaction.</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a:p xmlns:a="http://schemas.openxmlformats.org/drawingml/2006/main">
          <a:endParaRPr lang="bg-BG" sz="900">
            <a:effectLst/>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2.32787E-7</cdr:x>
      <cdr:y>0</cdr:y>
    </cdr:from>
    <cdr:to>
      <cdr:x>1</cdr:x>
      <cdr:y>1</cdr:y>
    </cdr:to>
    <cdr:pic>
      <cdr:nvPicPr>
        <cdr:cNvPr id="7" name="Picture 6"/>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1" y="0"/>
          <a:ext cx="4295775" cy="2847975"/>
        </a:xfrm>
        <a:prstGeom xmlns:a="http://schemas.openxmlformats.org/drawingml/2006/main" prst="rect">
          <a:avLst/>
        </a:prstGeom>
        <a:noFill xmlns:a="http://schemas.openxmlformats.org/drawingml/2006/main"/>
      </cdr:spPr>
    </cdr:pic>
  </cdr:relSizeAnchor>
</c:userShapes>
</file>

<file path=xl/drawings/drawing6.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0</xdr:col>
      <xdr:colOff>85725</xdr:colOff>
      <xdr:row>5</xdr:row>
      <xdr:rowOff>9525</xdr:rowOff>
    </xdr:from>
    <xdr:to>
      <xdr:col>7</xdr:col>
      <xdr:colOff>5332</xdr:colOff>
      <xdr:row>18</xdr:row>
      <xdr:rowOff>111857</xdr:rowOff>
    </xdr:to>
    <xdr:pic>
      <xdr:nvPicPr>
        <xdr:cNvPr id="5" name="Picture 4"/>
        <xdr:cNvPicPr>
          <a:picLocks noChangeAspect="1"/>
        </xdr:cNvPicPr>
      </xdr:nvPicPr>
      <xdr:blipFill>
        <a:blip xmlns:r="http://schemas.openxmlformats.org/officeDocument/2006/relationships" r:embed="rId1"/>
        <a:stretch>
          <a:fillRect/>
        </a:stretch>
      </xdr:blipFill>
      <xdr:spPr>
        <a:xfrm>
          <a:off x="85725" y="962025"/>
          <a:ext cx="4377307" cy="2578832"/>
        </a:xfrm>
        <a:prstGeom prst="rect">
          <a:avLst/>
        </a:prstGeom>
      </xdr:spPr>
    </xdr:pic>
    <xdr:clientData/>
  </xdr:twoCellAnchor>
  <xdr:twoCellAnchor editAs="oneCell">
    <xdr:from>
      <xdr:col>7</xdr:col>
      <xdr:colOff>0</xdr:colOff>
      <xdr:row>5</xdr:row>
      <xdr:rowOff>0</xdr:rowOff>
    </xdr:from>
    <xdr:to>
      <xdr:col>13</xdr:col>
      <xdr:colOff>603873</xdr:colOff>
      <xdr:row>18</xdr:row>
      <xdr:rowOff>102332</xdr:rowOff>
    </xdr:to>
    <xdr:pic>
      <xdr:nvPicPr>
        <xdr:cNvPr id="8" name="Picture 7"/>
        <xdr:cNvPicPr>
          <a:picLocks noChangeAspect="1"/>
        </xdr:cNvPicPr>
      </xdr:nvPicPr>
      <xdr:blipFill>
        <a:blip xmlns:r="http://schemas.openxmlformats.org/officeDocument/2006/relationships" r:embed="rId2"/>
        <a:stretch>
          <a:fillRect/>
        </a:stretch>
      </xdr:blipFill>
      <xdr:spPr>
        <a:xfrm>
          <a:off x="4457700" y="952500"/>
          <a:ext cx="4261473" cy="2578832"/>
        </a:xfrm>
        <a:prstGeom prst="rect">
          <a:avLst/>
        </a:prstGeom>
      </xdr:spPr>
    </xdr:pic>
    <xdr:clientData/>
  </xdr:twoCellAnchor>
  <xdr:twoCellAnchor>
    <xdr:from>
      <xdr:col>7</xdr:col>
      <xdr:colOff>9525</xdr:colOff>
      <xdr:row>5</xdr:row>
      <xdr:rowOff>9525</xdr:rowOff>
    </xdr:from>
    <xdr:to>
      <xdr:col>13</xdr:col>
      <xdr:colOff>590550</xdr:colOff>
      <xdr:row>18</xdr:row>
      <xdr:rowOff>104775</xdr:rowOff>
    </xdr:to>
    <xdr:graphicFrame macro="">
      <xdr:nvGraphicFramePr>
        <xdr:cNvPr id="6"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85725</xdr:colOff>
      <xdr:row>5</xdr:row>
      <xdr:rowOff>9525</xdr:rowOff>
    </xdr:from>
    <xdr:to>
      <xdr:col>7</xdr:col>
      <xdr:colOff>28575</xdr:colOff>
      <xdr:row>18</xdr:row>
      <xdr:rowOff>104775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0.03886</cdr:x>
      <cdr:y>0.76471</cdr:y>
    </cdr:from>
    <cdr:to>
      <cdr:x>0.97079</cdr:x>
      <cdr:y>0.9962</cdr:y>
    </cdr:to>
    <cdr:sp macro="" textlink="">
      <cdr:nvSpPr>
        <cdr:cNvPr id="3" name="Rectangle 2"/>
        <cdr:cNvSpPr/>
      </cdr:nvSpPr>
      <cdr:spPr>
        <a:xfrm xmlns:a="http://schemas.openxmlformats.org/drawingml/2006/main">
          <a:off x="164730" y="1966643"/>
          <a:ext cx="3950070" cy="595334"/>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a:latin typeface="Arial" panose="020B0604020202020204" pitchFamily="34" charset="0"/>
              <a:cs typeface="Arial" panose="020B0604020202020204" pitchFamily="34" charset="0"/>
            </a:rPr>
            <a:t>Note: </a:t>
          </a:r>
          <a:r>
            <a:rPr lang="en-US" sz="800">
              <a:latin typeface="Arial" panose="020B0604020202020204" pitchFamily="34" charset="0"/>
              <a:cs typeface="Arial" panose="020B0604020202020204" pitchFamily="34" charset="0"/>
            </a:rPr>
            <a:t>The lev equivalent of government securities transactions denominated</a:t>
          </a:r>
          <a:r>
            <a:rPr lang="en-US" sz="800" baseline="0">
              <a:latin typeface="Arial" panose="020B0604020202020204" pitchFamily="34" charset="0"/>
              <a:cs typeface="Arial" panose="020B0604020202020204" pitchFamily="34" charset="0"/>
            </a:rPr>
            <a:t> in foreign currency is based on BNB exchange rate of the respective currency on the day of transaction.</a:t>
          </a:r>
          <a:r>
            <a:rPr lang="en-US" sz="800">
              <a:latin typeface="Arial" panose="020B0604020202020204" pitchFamily="34" charset="0"/>
              <a:cs typeface="Arial" panose="020B0604020202020204" pitchFamily="34" charset="0"/>
            </a:rPr>
            <a:t>  </a:t>
          </a:r>
          <a:endParaRPr lang="bg-BG" sz="8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cdr:y>
    </cdr:from>
    <cdr:to>
      <cdr:x>1</cdr:x>
      <cdr:y>1</cdr:y>
    </cdr:to>
    <cdr:pic>
      <cdr:nvPicPr>
        <cdr:cNvPr id="4" name="Picture 3"/>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50800" y="50800"/>
          <a:ext cx="4243070" cy="2578735"/>
        </a:xfrm>
        <a:prstGeom xmlns:a="http://schemas.openxmlformats.org/drawingml/2006/main" prst="rect">
          <a:avLst/>
        </a:prstGeom>
        <a:noFill xmlns:a="http://schemas.openxmlformats.org/drawingml/2006/main"/>
      </cdr:spPr>
    </cdr:pic>
  </cdr:relSizeAnchor>
</c:userShapes>
</file>

<file path=xl/drawings/drawing8.xml><?xml version="1.0" encoding="utf-8"?>
<c:userShapes xmlns:c="http://schemas.openxmlformats.org/drawingml/2006/chart">
  <cdr:relSizeAnchor xmlns:cdr="http://schemas.openxmlformats.org/drawingml/2006/chartDrawing">
    <cdr:from>
      <cdr:x>0.02832</cdr:x>
      <cdr:y>0.78148</cdr:y>
    </cdr:from>
    <cdr:to>
      <cdr:x>0.94553</cdr:x>
      <cdr:y>0.97777</cdr:y>
    </cdr:to>
    <cdr:sp macro="" textlink="">
      <cdr:nvSpPr>
        <cdr:cNvPr id="3" name="Rectangle 2"/>
        <cdr:cNvSpPr/>
      </cdr:nvSpPr>
      <cdr:spPr>
        <a:xfrm xmlns:a="http://schemas.openxmlformats.org/drawingml/2006/main">
          <a:off x="123824" y="2009781"/>
          <a:ext cx="4010026" cy="504809"/>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a:latin typeface="Arial" panose="020B0604020202020204" pitchFamily="34" charset="0"/>
              <a:cs typeface="Arial" panose="020B0604020202020204" pitchFamily="34" charset="0"/>
            </a:rPr>
            <a:t>Note:</a:t>
          </a:r>
          <a:r>
            <a:rPr lang="en-US" sz="800" b="1" baseline="0">
              <a:latin typeface="Arial" panose="020B0604020202020204" pitchFamily="34" charset="0"/>
              <a:cs typeface="Arial" panose="020B0604020202020204" pitchFamily="34" charset="0"/>
            </a:rPr>
            <a:t> </a:t>
          </a:r>
          <a:r>
            <a:rPr lang="en-US" sz="800">
              <a:latin typeface="Arial" panose="020B0604020202020204" pitchFamily="34" charset="0"/>
              <a:cs typeface="Arial" panose="020B0604020202020204" pitchFamily="34" charset="0"/>
            </a:rPr>
            <a:t>The lev equivalent of government securities transactions denominated in foreign currency is based on BNB exchange rate</a:t>
          </a:r>
          <a:r>
            <a:rPr lang="en-US" sz="800" baseline="0">
              <a:latin typeface="Arial" panose="020B0604020202020204" pitchFamily="34" charset="0"/>
              <a:cs typeface="Arial" panose="020B0604020202020204" pitchFamily="34" charset="0"/>
            </a:rPr>
            <a:t> of the respective currency on the day of transaction. </a:t>
          </a:r>
          <a:endParaRPr lang="bg-BG" sz="8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cdr:y>
    </cdr:from>
    <cdr:to>
      <cdr:x>0.99885</cdr:x>
      <cdr:y>1</cdr:y>
    </cdr:to>
    <cdr:pic>
      <cdr:nvPicPr>
        <cdr:cNvPr id="4" name="Picture 3"/>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0" y="0"/>
          <a:ext cx="4395489" cy="2571750"/>
        </a:xfrm>
        <a:prstGeom xmlns:a="http://schemas.openxmlformats.org/drawingml/2006/main" prst="rect">
          <a:avLst/>
        </a:prstGeom>
        <a:noFill xmlns:a="http://schemas.openxmlformats.org/drawingml/2006/main"/>
      </cdr:spPr>
    </cdr:pic>
  </cdr:relSizeAnchor>
</c:userShapes>
</file>

<file path=xl/drawings/drawing9.xml><?xml version="1.0" encoding="utf-8"?>
<xdr:wsDr xmlns:xdr="http://schemas.openxmlformats.org/drawingml/2006/spreadsheetDrawing" xmlns:a="http://schemas.openxmlformats.org/drawingml/2006/main">
  <xdr:twoCellAnchor editAs="oneCell">
    <xdr:from>
      <xdr:col>6</xdr:col>
      <xdr:colOff>866775</xdr:colOff>
      <xdr:row>4</xdr:row>
      <xdr:rowOff>0</xdr:rowOff>
    </xdr:from>
    <xdr:to>
      <xdr:col>11</xdr:col>
      <xdr:colOff>148168</xdr:colOff>
      <xdr:row>19</xdr:row>
      <xdr:rowOff>117606</xdr:rowOff>
    </xdr:to>
    <xdr:pic>
      <xdr:nvPicPr>
        <xdr:cNvPr id="3" name="Picture 2"/>
        <xdr:cNvPicPr>
          <a:picLocks noChangeAspect="1"/>
        </xdr:cNvPicPr>
      </xdr:nvPicPr>
      <xdr:blipFill>
        <a:blip xmlns:r="http://schemas.openxmlformats.org/officeDocument/2006/relationships" r:embed="rId1"/>
        <a:stretch>
          <a:fillRect/>
        </a:stretch>
      </xdr:blipFill>
      <xdr:spPr>
        <a:xfrm>
          <a:off x="4972050" y="762000"/>
          <a:ext cx="3920068" cy="2975106"/>
        </a:xfrm>
        <a:prstGeom prst="rect">
          <a:avLst/>
        </a:prstGeom>
      </xdr:spPr>
    </xdr:pic>
    <xdr:clientData/>
  </xdr:twoCellAnchor>
  <xdr:twoCellAnchor editAs="oneCell">
    <xdr:from>
      <xdr:col>1</xdr:col>
      <xdr:colOff>438150</xdr:colOff>
      <xdr:row>4</xdr:row>
      <xdr:rowOff>0</xdr:rowOff>
    </xdr:from>
    <xdr:to>
      <xdr:col>6</xdr:col>
      <xdr:colOff>895350</xdr:colOff>
      <xdr:row>19</xdr:row>
      <xdr:rowOff>117606</xdr:rowOff>
    </xdr:to>
    <xdr:pic>
      <xdr:nvPicPr>
        <xdr:cNvPr id="5" name="Picture 4"/>
        <xdr:cNvPicPr>
          <a:picLocks noChangeAspect="1"/>
        </xdr:cNvPicPr>
      </xdr:nvPicPr>
      <xdr:blipFill>
        <a:blip xmlns:r="http://schemas.openxmlformats.org/officeDocument/2006/relationships" r:embed="rId2"/>
        <a:stretch>
          <a:fillRect/>
        </a:stretch>
      </xdr:blipFill>
      <xdr:spPr>
        <a:xfrm>
          <a:off x="1047750" y="762000"/>
          <a:ext cx="3943350" cy="297510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9</xdr:col>
      <xdr:colOff>360144</xdr:colOff>
      <xdr:row>20</xdr:row>
      <xdr:rowOff>6361</xdr:rowOff>
    </xdr:to>
    <xdr:pic>
      <xdr:nvPicPr>
        <xdr:cNvPr id="4" name="Picture 3"/>
        <xdr:cNvPicPr>
          <a:picLocks noChangeAspect="1"/>
        </xdr:cNvPicPr>
      </xdr:nvPicPr>
      <xdr:blipFill>
        <a:blip xmlns:r="http://schemas.openxmlformats.org/officeDocument/2006/relationships" r:embed="rId1"/>
        <a:stretch>
          <a:fillRect/>
        </a:stretch>
      </xdr:blipFill>
      <xdr:spPr>
        <a:xfrm>
          <a:off x="0" y="762000"/>
          <a:ext cx="5541744" cy="305436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142875</xdr:colOff>
      <xdr:row>5</xdr:row>
      <xdr:rowOff>57150</xdr:rowOff>
    </xdr:from>
    <xdr:to>
      <xdr:col>13</xdr:col>
      <xdr:colOff>679898</xdr:colOff>
      <xdr:row>28</xdr:row>
      <xdr:rowOff>40764</xdr:rowOff>
    </xdr:to>
    <xdr:pic>
      <xdr:nvPicPr>
        <xdr:cNvPr id="9" name="Picture 8"/>
        <xdr:cNvPicPr>
          <a:picLocks noChangeAspect="1"/>
        </xdr:cNvPicPr>
      </xdr:nvPicPr>
      <xdr:blipFill>
        <a:blip xmlns:r="http://schemas.openxmlformats.org/officeDocument/2006/relationships" r:embed="rId1"/>
        <a:stretch>
          <a:fillRect/>
        </a:stretch>
      </xdr:blipFill>
      <xdr:spPr>
        <a:xfrm>
          <a:off x="1971675" y="1009650"/>
          <a:ext cx="6633023" cy="436511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47625</xdr:colOff>
      <xdr:row>6</xdr:row>
      <xdr:rowOff>180975</xdr:rowOff>
    </xdr:from>
    <xdr:to>
      <xdr:col>17</xdr:col>
      <xdr:colOff>629377</xdr:colOff>
      <xdr:row>35</xdr:row>
      <xdr:rowOff>167737</xdr:rowOff>
    </xdr:to>
    <xdr:pic>
      <xdr:nvPicPr>
        <xdr:cNvPr id="2" name="Picture 1"/>
        <xdr:cNvPicPr>
          <a:picLocks noChangeAspect="1"/>
        </xdr:cNvPicPr>
      </xdr:nvPicPr>
      <xdr:blipFill>
        <a:blip xmlns:r="http://schemas.openxmlformats.org/officeDocument/2006/relationships" r:embed="rId1"/>
        <a:stretch>
          <a:fillRect/>
        </a:stretch>
      </xdr:blipFill>
      <xdr:spPr>
        <a:xfrm>
          <a:off x="2619375" y="1323975"/>
          <a:ext cx="8382727" cy="551126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571500</xdr:colOff>
      <xdr:row>0</xdr:row>
      <xdr:rowOff>129540</xdr:rowOff>
    </xdr:from>
    <xdr:to>
      <xdr:col>9</xdr:col>
      <xdr:colOff>510540</xdr:colOff>
      <xdr:row>19</xdr:row>
      <xdr:rowOff>144780</xdr:rowOff>
    </xdr:to>
    <xdr:pic>
      <xdr:nvPicPr>
        <xdr:cNvPr id="2" name="Picture 1"/>
        <xdr:cNvPicPr>
          <a:picLocks noChangeAspect="1"/>
        </xdr:cNvPicPr>
      </xdr:nvPicPr>
      <xdr:blipFill>
        <a:blip xmlns:r="http://schemas.openxmlformats.org/officeDocument/2006/relationships" r:embed="rId1"/>
        <a:stretch>
          <a:fillRect/>
        </a:stretch>
      </xdr:blipFill>
      <xdr:spPr>
        <a:xfrm>
          <a:off x="1181100" y="129540"/>
          <a:ext cx="4777740" cy="3489960"/>
        </a:xfrm>
        <a:prstGeom prst="rect">
          <a:avLst/>
        </a:prstGeom>
      </xdr:spPr>
    </xdr:pic>
    <xdr:clientData/>
  </xdr:twoCellAnchor>
  <xdr:twoCellAnchor editAs="oneCell">
    <xdr:from>
      <xdr:col>9</xdr:col>
      <xdr:colOff>464821</xdr:colOff>
      <xdr:row>0</xdr:row>
      <xdr:rowOff>160021</xdr:rowOff>
    </xdr:from>
    <xdr:to>
      <xdr:col>17</xdr:col>
      <xdr:colOff>571501</xdr:colOff>
      <xdr:row>19</xdr:row>
      <xdr:rowOff>167641</xdr:rowOff>
    </xdr:to>
    <xdr:pic>
      <xdr:nvPicPr>
        <xdr:cNvPr id="3" name="Picture 2"/>
        <xdr:cNvPicPr>
          <a:picLocks noChangeAspect="1"/>
        </xdr:cNvPicPr>
      </xdr:nvPicPr>
      <xdr:blipFill>
        <a:blip xmlns:r="http://schemas.openxmlformats.org/officeDocument/2006/relationships" r:embed="rId2"/>
        <a:stretch>
          <a:fillRect/>
        </a:stretch>
      </xdr:blipFill>
      <xdr:spPr>
        <a:xfrm>
          <a:off x="5951221" y="160021"/>
          <a:ext cx="4983480" cy="3482340"/>
        </a:xfrm>
        <a:prstGeom prst="rect">
          <a:avLst/>
        </a:prstGeom>
      </xdr:spPr>
    </xdr:pic>
    <xdr:clientData/>
  </xdr:twoCellAnchor>
  <xdr:twoCellAnchor editAs="oneCell">
    <xdr:from>
      <xdr:col>9</xdr:col>
      <xdr:colOff>464820</xdr:colOff>
      <xdr:row>19</xdr:row>
      <xdr:rowOff>144781</xdr:rowOff>
    </xdr:from>
    <xdr:to>
      <xdr:col>17</xdr:col>
      <xdr:colOff>579120</xdr:colOff>
      <xdr:row>40</xdr:row>
      <xdr:rowOff>7621</xdr:rowOff>
    </xdr:to>
    <xdr:pic>
      <xdr:nvPicPr>
        <xdr:cNvPr id="5" name="Picture 4"/>
        <xdr:cNvPicPr>
          <a:picLocks noChangeAspect="1"/>
        </xdr:cNvPicPr>
      </xdr:nvPicPr>
      <xdr:blipFill>
        <a:blip xmlns:r="http://schemas.openxmlformats.org/officeDocument/2006/relationships" r:embed="rId3"/>
        <a:stretch>
          <a:fillRect/>
        </a:stretch>
      </xdr:blipFill>
      <xdr:spPr>
        <a:xfrm>
          <a:off x="5951220" y="3619501"/>
          <a:ext cx="4991100" cy="3703320"/>
        </a:xfrm>
        <a:prstGeom prst="rect">
          <a:avLst/>
        </a:prstGeom>
      </xdr:spPr>
    </xdr:pic>
    <xdr:clientData/>
  </xdr:twoCellAnchor>
  <xdr:twoCellAnchor editAs="oneCell">
    <xdr:from>
      <xdr:col>1</xdr:col>
      <xdr:colOff>563880</xdr:colOff>
      <xdr:row>19</xdr:row>
      <xdr:rowOff>144780</xdr:rowOff>
    </xdr:from>
    <xdr:to>
      <xdr:col>9</xdr:col>
      <xdr:colOff>520066</xdr:colOff>
      <xdr:row>40</xdr:row>
      <xdr:rowOff>22860</xdr:rowOff>
    </xdr:to>
    <xdr:pic>
      <xdr:nvPicPr>
        <xdr:cNvPr id="6" name="Picture 5"/>
        <xdr:cNvPicPr>
          <a:picLocks noChangeAspect="1"/>
        </xdr:cNvPicPr>
      </xdr:nvPicPr>
      <xdr:blipFill>
        <a:blip xmlns:r="http://schemas.openxmlformats.org/officeDocument/2006/relationships" r:embed="rId4"/>
        <a:stretch>
          <a:fillRect/>
        </a:stretch>
      </xdr:blipFill>
      <xdr:spPr>
        <a:xfrm>
          <a:off x="1173480" y="3619500"/>
          <a:ext cx="4785361" cy="3718560"/>
        </a:xfrm>
        <a:prstGeom prst="rect">
          <a:avLst/>
        </a:prstGeom>
      </xdr:spPr>
    </xdr:pic>
    <xdr:clientData/>
  </xdr:twoCellAnchor>
  <xdr:twoCellAnchor editAs="oneCell">
    <xdr:from>
      <xdr:col>1</xdr:col>
      <xdr:colOff>556261</xdr:colOff>
      <xdr:row>40</xdr:row>
      <xdr:rowOff>0</xdr:rowOff>
    </xdr:from>
    <xdr:to>
      <xdr:col>9</xdr:col>
      <xdr:colOff>529591</xdr:colOff>
      <xdr:row>60</xdr:row>
      <xdr:rowOff>110055</xdr:rowOff>
    </xdr:to>
    <xdr:pic>
      <xdr:nvPicPr>
        <xdr:cNvPr id="8" name="Picture 7"/>
        <xdr:cNvPicPr>
          <a:picLocks noChangeAspect="1"/>
        </xdr:cNvPicPr>
      </xdr:nvPicPr>
      <xdr:blipFill>
        <a:blip xmlns:r="http://schemas.openxmlformats.org/officeDocument/2006/relationships" r:embed="rId5"/>
        <a:stretch>
          <a:fillRect/>
        </a:stretch>
      </xdr:blipFill>
      <xdr:spPr>
        <a:xfrm>
          <a:off x="1165861" y="7315200"/>
          <a:ext cx="4792980" cy="376765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390525</xdr:colOff>
      <xdr:row>1</xdr:row>
      <xdr:rowOff>171450</xdr:rowOff>
    </xdr:from>
    <xdr:to>
      <xdr:col>11</xdr:col>
      <xdr:colOff>408996</xdr:colOff>
      <xdr:row>25</xdr:row>
      <xdr:rowOff>123074</xdr:rowOff>
    </xdr:to>
    <xdr:pic>
      <xdr:nvPicPr>
        <xdr:cNvPr id="6" name="Picture 5"/>
        <xdr:cNvPicPr>
          <a:picLocks noChangeAspect="1"/>
        </xdr:cNvPicPr>
      </xdr:nvPicPr>
      <xdr:blipFill>
        <a:blip xmlns:r="http://schemas.openxmlformats.org/officeDocument/2006/relationships" r:embed="rId1"/>
        <a:stretch>
          <a:fillRect/>
        </a:stretch>
      </xdr:blipFill>
      <xdr:spPr>
        <a:xfrm>
          <a:off x="390525" y="361950"/>
          <a:ext cx="6504996" cy="45236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osi\Desktop\&#1057;&#1090;&#1088;&#1091;&#1082;&#1090;&#1091;&#1088;&#1072;-&#1087;&#1086;-&#1089;&#1088;&#1086;&#1095;&#1085;&#1086;&#1089;&#1090;%20I%20&#1090;&#1088;&#1080;&#1084;&#1077;&#1089;&#1077;&#1095;&#1080;&#1077;%202021%20&#1072;&#1085;&#1075;&#1083;.%20&#1074;&#1077;&#1088;&#1089;&#1080;&#11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Rosi\Desktop\Obem%201%202021-valutiA&#1085;&#1075;&#1083;&#1080;&#1081;&#1089;&#1082;&#1072;%20&#1074;&#1077;&#1088;&#1089;&#1080;&#1103;%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2020 г.</v>
          </cell>
        </row>
        <row r="23">
          <cell r="B23" t="str">
            <v xml:space="preserve"> up to 7 years</v>
          </cell>
          <cell r="C23">
            <v>948.1</v>
          </cell>
        </row>
        <row r="24">
          <cell r="B24" t="str">
            <v xml:space="preserve"> up to 25 years</v>
          </cell>
          <cell r="C24">
            <v>3970.8</v>
          </cell>
        </row>
        <row r="45">
          <cell r="C45" t="str">
            <v>2021 г.</v>
          </cell>
        </row>
        <row r="46">
          <cell r="C46">
            <v>0</v>
          </cell>
        </row>
        <row r="47">
          <cell r="B47" t="str">
            <v>up to 7 years</v>
          </cell>
          <cell r="C47">
            <v>1463.3</v>
          </cell>
        </row>
        <row r="48">
          <cell r="B48" t="str">
            <v>up to 25 years</v>
          </cell>
          <cell r="C48">
            <v>1403.1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Sheet3"/>
    </sheetNames>
    <sheetDataSet>
      <sheetData sheetId="0"/>
      <sheetData sheetId="1">
        <row r="4">
          <cell r="B4" t="str">
            <v>BGN</v>
          </cell>
          <cell r="C4" t="str">
            <v>EUR</v>
          </cell>
          <cell r="H4" t="str">
            <v>BGN</v>
          </cell>
          <cell r="I4" t="str">
            <v>EUR</v>
          </cell>
        </row>
        <row r="5">
          <cell r="A5" t="str">
            <v xml:space="preserve"> 2020г.</v>
          </cell>
          <cell r="B5">
            <v>4628.8999999999996</v>
          </cell>
          <cell r="C5">
            <v>294.10000000000002</v>
          </cell>
          <cell r="G5" t="str">
            <v xml:space="preserve"> 2021г.</v>
          </cell>
          <cell r="H5">
            <v>2871.1</v>
          </cell>
          <cell r="I5">
            <v>13.3</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27"/>
  <sheetViews>
    <sheetView workbookViewId="0">
      <selection activeCell="I31" sqref="I31"/>
    </sheetView>
  </sheetViews>
  <sheetFormatPr defaultColWidth="9.140625" defaultRowHeight="15"/>
  <cols>
    <col min="1" max="1" width="1.5703125" style="23" customWidth="1"/>
    <col min="2" max="2" width="27.85546875" style="23" customWidth="1"/>
    <col min="3" max="3" width="7" style="23" customWidth="1"/>
    <col min="4" max="4" width="13.42578125" style="23" customWidth="1"/>
    <col min="5" max="6" width="6.42578125" style="23" customWidth="1"/>
    <col min="7" max="7" width="14" style="23" customWidth="1"/>
    <col min="8" max="8" width="5.140625" style="23" customWidth="1"/>
    <col min="9" max="9" width="7" style="23" customWidth="1"/>
    <col min="10" max="10" width="14.5703125" style="23" customWidth="1"/>
    <col min="11" max="11" width="6.42578125" style="23" customWidth="1"/>
    <col min="12" max="12" width="6.5703125" style="23" customWidth="1"/>
    <col min="13" max="13" width="10.85546875" style="23" customWidth="1"/>
    <col min="14" max="16384" width="9.140625" style="23"/>
  </cols>
  <sheetData>
    <row r="3" spans="2:14" ht="37.15" customHeight="1">
      <c r="B3" s="341" t="s">
        <v>275</v>
      </c>
      <c r="C3" s="341"/>
      <c r="D3" s="341"/>
      <c r="E3" s="341"/>
      <c r="F3" s="341"/>
      <c r="G3" s="341"/>
      <c r="H3" s="341"/>
      <c r="I3" s="341"/>
      <c r="J3" s="341"/>
      <c r="K3" s="341"/>
      <c r="L3" s="341"/>
      <c r="M3" s="341"/>
      <c r="N3" s="341"/>
    </row>
    <row r="4" spans="2:14">
      <c r="B4" s="299"/>
      <c r="C4" s="299"/>
      <c r="D4" s="299"/>
      <c r="E4" s="299"/>
      <c r="F4" s="299"/>
      <c r="G4" s="299"/>
      <c r="H4" s="299"/>
      <c r="I4" s="299"/>
      <c r="J4" s="299"/>
      <c r="K4" s="299"/>
    </row>
    <row r="5" spans="2:14">
      <c r="B5" s="300" t="s">
        <v>248</v>
      </c>
      <c r="C5" s="342" t="s">
        <v>276</v>
      </c>
      <c r="D5" s="343"/>
      <c r="E5" s="344"/>
      <c r="F5" s="342" t="s">
        <v>277</v>
      </c>
      <c r="G5" s="343"/>
      <c r="H5" s="344"/>
      <c r="I5" s="342" t="s">
        <v>276</v>
      </c>
      <c r="J5" s="343"/>
      <c r="K5" s="344"/>
      <c r="L5" s="342" t="s">
        <v>277</v>
      </c>
      <c r="M5" s="343"/>
      <c r="N5" s="344"/>
    </row>
    <row r="6" spans="2:14">
      <c r="B6" s="301" t="s">
        <v>249</v>
      </c>
      <c r="C6" s="338">
        <v>44244</v>
      </c>
      <c r="D6" s="339"/>
      <c r="E6" s="340"/>
      <c r="F6" s="338">
        <v>44251</v>
      </c>
      <c r="G6" s="339"/>
      <c r="H6" s="340"/>
      <c r="I6" s="338">
        <v>44244</v>
      </c>
      <c r="J6" s="339"/>
      <c r="K6" s="340"/>
      <c r="L6" s="338">
        <v>44251</v>
      </c>
      <c r="M6" s="339"/>
      <c r="N6" s="340"/>
    </row>
    <row r="7" spans="2:14">
      <c r="B7" s="301" t="s">
        <v>250</v>
      </c>
      <c r="C7" s="338">
        <v>48077</v>
      </c>
      <c r="D7" s="339"/>
      <c r="E7" s="340"/>
      <c r="F7" s="338">
        <v>46077</v>
      </c>
      <c r="G7" s="339"/>
      <c r="H7" s="340"/>
      <c r="I7" s="338">
        <v>48077</v>
      </c>
      <c r="J7" s="339"/>
      <c r="K7" s="340"/>
      <c r="L7" s="338">
        <v>46077</v>
      </c>
      <c r="M7" s="339"/>
      <c r="N7" s="340"/>
    </row>
    <row r="8" spans="2:14">
      <c r="B8" s="301" t="s">
        <v>251</v>
      </c>
      <c r="C8" s="345" t="s">
        <v>0</v>
      </c>
      <c r="D8" s="346"/>
      <c r="E8" s="347"/>
      <c r="F8" s="345" t="s">
        <v>0</v>
      </c>
      <c r="G8" s="346"/>
      <c r="H8" s="347"/>
      <c r="I8" s="345" t="s">
        <v>0</v>
      </c>
      <c r="J8" s="346"/>
      <c r="K8" s="347"/>
      <c r="L8" s="345" t="s">
        <v>0</v>
      </c>
      <c r="M8" s="346"/>
      <c r="N8" s="347"/>
    </row>
    <row r="9" spans="2:14">
      <c r="B9" s="301" t="s">
        <v>252</v>
      </c>
      <c r="C9" s="348">
        <v>0.1</v>
      </c>
      <c r="D9" s="349"/>
      <c r="E9" s="350"/>
      <c r="F9" s="348">
        <v>0</v>
      </c>
      <c r="G9" s="349"/>
      <c r="H9" s="350"/>
      <c r="I9" s="348">
        <v>0.1</v>
      </c>
      <c r="J9" s="349"/>
      <c r="K9" s="350"/>
      <c r="L9" s="348">
        <v>0</v>
      </c>
      <c r="M9" s="349"/>
      <c r="N9" s="350"/>
    </row>
    <row r="10" spans="2:14">
      <c r="B10" s="302" t="s">
        <v>253</v>
      </c>
      <c r="C10" s="351" t="s">
        <v>284</v>
      </c>
      <c r="D10" s="351">
        <v>39209</v>
      </c>
      <c r="E10" s="351" t="s">
        <v>254</v>
      </c>
      <c r="F10" s="351" t="s">
        <v>285</v>
      </c>
      <c r="G10" s="351">
        <v>39210</v>
      </c>
      <c r="H10" s="351" t="s">
        <v>254</v>
      </c>
      <c r="I10" s="351" t="s">
        <v>286</v>
      </c>
      <c r="J10" s="351">
        <v>39209</v>
      </c>
      <c r="K10" s="351" t="s">
        <v>254</v>
      </c>
      <c r="L10" s="351" t="s">
        <v>287</v>
      </c>
      <c r="M10" s="351">
        <v>39210</v>
      </c>
      <c r="N10" s="351" t="s">
        <v>254</v>
      </c>
    </row>
    <row r="11" spans="2:14">
      <c r="B11" s="303" t="s">
        <v>255</v>
      </c>
      <c r="C11" s="352">
        <v>44244</v>
      </c>
      <c r="D11" s="353">
        <v>39211</v>
      </c>
      <c r="E11" s="353"/>
      <c r="F11" s="352">
        <v>44251</v>
      </c>
      <c r="G11" s="353">
        <v>39211</v>
      </c>
      <c r="H11" s="353"/>
      <c r="I11" s="352">
        <v>44265</v>
      </c>
      <c r="J11" s="353">
        <v>39211</v>
      </c>
      <c r="K11" s="353"/>
      <c r="L11" s="352">
        <v>44279</v>
      </c>
      <c r="M11" s="353">
        <v>39211</v>
      </c>
      <c r="N11" s="353"/>
    </row>
    <row r="12" spans="2:14">
      <c r="B12" s="304" t="s">
        <v>256</v>
      </c>
      <c r="C12" s="354"/>
      <c r="D12" s="355"/>
      <c r="E12" s="356"/>
      <c r="F12" s="354"/>
      <c r="G12" s="355"/>
      <c r="H12" s="356"/>
      <c r="I12" s="354"/>
      <c r="J12" s="355"/>
      <c r="K12" s="356"/>
      <c r="L12" s="354"/>
      <c r="M12" s="355"/>
      <c r="N12" s="356"/>
    </row>
    <row r="13" spans="2:14">
      <c r="B13" s="305" t="s">
        <v>257</v>
      </c>
      <c r="C13" s="357">
        <v>300000000</v>
      </c>
      <c r="D13" s="358"/>
      <c r="E13" s="359"/>
      <c r="F13" s="357">
        <v>200000000</v>
      </c>
      <c r="G13" s="358"/>
      <c r="H13" s="359"/>
      <c r="I13" s="357">
        <v>200000000</v>
      </c>
      <c r="J13" s="358"/>
      <c r="K13" s="359"/>
      <c r="L13" s="357">
        <v>300000000</v>
      </c>
      <c r="M13" s="358"/>
      <c r="N13" s="359"/>
    </row>
    <row r="14" spans="2:14">
      <c r="B14" s="306" t="s">
        <v>258</v>
      </c>
      <c r="C14" s="360"/>
      <c r="D14" s="361"/>
      <c r="E14" s="362"/>
      <c r="F14" s="360"/>
      <c r="G14" s="361"/>
      <c r="H14" s="362"/>
      <c r="I14" s="360"/>
      <c r="J14" s="361"/>
      <c r="K14" s="362"/>
      <c r="L14" s="360"/>
      <c r="M14" s="361"/>
      <c r="N14" s="362"/>
    </row>
    <row r="15" spans="2:14">
      <c r="B15" s="307" t="s">
        <v>259</v>
      </c>
      <c r="C15" s="363">
        <v>555650000</v>
      </c>
      <c r="D15" s="364"/>
      <c r="E15" s="365"/>
      <c r="F15" s="363">
        <v>420400000</v>
      </c>
      <c r="G15" s="364"/>
      <c r="H15" s="365"/>
      <c r="I15" s="363">
        <v>353550000</v>
      </c>
      <c r="J15" s="364"/>
      <c r="K15" s="365"/>
      <c r="L15" s="363">
        <v>458500000</v>
      </c>
      <c r="M15" s="364"/>
      <c r="N15" s="365"/>
    </row>
    <row r="16" spans="2:14">
      <c r="B16" s="307" t="s">
        <v>260</v>
      </c>
      <c r="C16" s="363">
        <v>455850000</v>
      </c>
      <c r="D16" s="364"/>
      <c r="E16" s="365"/>
      <c r="F16" s="363">
        <v>346400000</v>
      </c>
      <c r="G16" s="364"/>
      <c r="H16" s="365"/>
      <c r="I16" s="363">
        <v>324350000</v>
      </c>
      <c r="J16" s="364"/>
      <c r="K16" s="365"/>
      <c r="L16" s="363">
        <v>428500000</v>
      </c>
      <c r="M16" s="364"/>
      <c r="N16" s="365"/>
    </row>
    <row r="17" spans="2:14">
      <c r="B17" s="308" t="s">
        <v>261</v>
      </c>
      <c r="C17" s="366">
        <f>+C15-C16</f>
        <v>99800000</v>
      </c>
      <c r="D17" s="367"/>
      <c r="E17" s="368"/>
      <c r="F17" s="366">
        <f>+F15-F16</f>
        <v>74000000</v>
      </c>
      <c r="G17" s="367"/>
      <c r="H17" s="368"/>
      <c r="I17" s="366">
        <f>+I15-I16</f>
        <v>29200000</v>
      </c>
      <c r="J17" s="367"/>
      <c r="K17" s="368"/>
      <c r="L17" s="366">
        <f>+L15-L16</f>
        <v>30000000</v>
      </c>
      <c r="M17" s="367"/>
      <c r="N17" s="368"/>
    </row>
    <row r="18" spans="2:14">
      <c r="B18" s="306" t="s">
        <v>262</v>
      </c>
      <c r="C18" s="326"/>
      <c r="D18" s="327"/>
      <c r="E18" s="328"/>
      <c r="F18" s="326"/>
      <c r="G18" s="327"/>
      <c r="H18" s="328"/>
      <c r="I18" s="326"/>
      <c r="J18" s="327"/>
      <c r="K18" s="328"/>
      <c r="L18" s="326"/>
      <c r="M18" s="327"/>
      <c r="N18" s="328"/>
    </row>
    <row r="19" spans="2:14">
      <c r="B19" s="307" t="s">
        <v>263</v>
      </c>
      <c r="C19" s="363">
        <v>300000000</v>
      </c>
      <c r="D19" s="364"/>
      <c r="E19" s="365"/>
      <c r="F19" s="363">
        <v>200000000</v>
      </c>
      <c r="G19" s="364"/>
      <c r="H19" s="365"/>
      <c r="I19" s="363" t="s">
        <v>67</v>
      </c>
      <c r="J19" s="364"/>
      <c r="K19" s="365"/>
      <c r="L19" s="363">
        <v>300000000</v>
      </c>
      <c r="M19" s="364"/>
      <c r="N19" s="365"/>
    </row>
    <row r="20" spans="2:14">
      <c r="B20" s="307" t="s">
        <v>260</v>
      </c>
      <c r="C20" s="363">
        <v>200200000</v>
      </c>
      <c r="D20" s="364"/>
      <c r="E20" s="365"/>
      <c r="F20" s="363">
        <v>126000000</v>
      </c>
      <c r="G20" s="364"/>
      <c r="H20" s="365"/>
      <c r="I20" s="363" t="s">
        <v>67</v>
      </c>
      <c r="J20" s="364"/>
      <c r="K20" s="365"/>
      <c r="L20" s="363">
        <v>270000000</v>
      </c>
      <c r="M20" s="364"/>
      <c r="N20" s="365"/>
    </row>
    <row r="21" spans="2:14">
      <c r="B21" s="308" t="s">
        <v>261</v>
      </c>
      <c r="C21" s="363">
        <f>+C19-C20</f>
        <v>99800000</v>
      </c>
      <c r="D21" s="364"/>
      <c r="E21" s="365"/>
      <c r="F21" s="363">
        <f>+F19-F20</f>
        <v>74000000</v>
      </c>
      <c r="G21" s="364"/>
      <c r="H21" s="365"/>
      <c r="I21" s="363" t="s">
        <v>67</v>
      </c>
      <c r="J21" s="364"/>
      <c r="K21" s="365"/>
      <c r="L21" s="363">
        <f>+L19-L20</f>
        <v>30000000</v>
      </c>
      <c r="M21" s="364"/>
      <c r="N21" s="365"/>
    </row>
    <row r="22" spans="2:14">
      <c r="B22" s="309" t="s">
        <v>264</v>
      </c>
      <c r="C22" s="310"/>
      <c r="D22" s="311"/>
      <c r="E22" s="312"/>
      <c r="F22" s="310"/>
      <c r="G22" s="311"/>
      <c r="H22" s="312"/>
      <c r="I22" s="310"/>
      <c r="J22" s="311"/>
      <c r="K22" s="312"/>
      <c r="L22" s="310"/>
      <c r="M22" s="311"/>
      <c r="N22" s="312"/>
    </row>
    <row r="23" spans="2:14">
      <c r="B23" s="313" t="s">
        <v>265</v>
      </c>
      <c r="C23" s="314" t="s">
        <v>266</v>
      </c>
      <c r="D23" s="315" t="s">
        <v>267</v>
      </c>
      <c r="E23" s="316" t="s">
        <v>268</v>
      </c>
      <c r="F23" s="314" t="s">
        <v>266</v>
      </c>
      <c r="G23" s="315" t="s">
        <v>267</v>
      </c>
      <c r="H23" s="316" t="s">
        <v>268</v>
      </c>
      <c r="I23" s="314" t="s">
        <v>266</v>
      </c>
      <c r="J23" s="315" t="s">
        <v>267</v>
      </c>
      <c r="K23" s="316" t="s">
        <v>268</v>
      </c>
      <c r="L23" s="314" t="s">
        <v>266</v>
      </c>
      <c r="M23" s="315" t="s">
        <v>267</v>
      </c>
      <c r="N23" s="316" t="s">
        <v>268</v>
      </c>
    </row>
    <row r="24" spans="2:14">
      <c r="B24" s="317" t="s">
        <v>269</v>
      </c>
      <c r="C24" s="318" t="s">
        <v>270</v>
      </c>
      <c r="D24" s="319"/>
      <c r="E24" s="320" t="s">
        <v>271</v>
      </c>
      <c r="F24" s="318" t="s">
        <v>270</v>
      </c>
      <c r="G24" s="319"/>
      <c r="H24" s="320" t="s">
        <v>271</v>
      </c>
      <c r="I24" s="318" t="s">
        <v>270</v>
      </c>
      <c r="J24" s="319"/>
      <c r="K24" s="320" t="s">
        <v>271</v>
      </c>
      <c r="L24" s="318" t="s">
        <v>270</v>
      </c>
      <c r="M24" s="319"/>
      <c r="N24" s="320" t="s">
        <v>271</v>
      </c>
    </row>
    <row r="25" spans="2:14">
      <c r="B25" s="306" t="s">
        <v>272</v>
      </c>
      <c r="C25" s="322">
        <v>98.86</v>
      </c>
      <c r="D25" s="323"/>
      <c r="E25" s="329">
        <v>0.21</v>
      </c>
      <c r="F25" s="322">
        <v>100.56</v>
      </c>
      <c r="G25" s="323"/>
      <c r="H25" s="329">
        <v>-0.11</v>
      </c>
      <c r="I25" s="322" t="s">
        <v>67</v>
      </c>
      <c r="J25" s="323"/>
      <c r="K25" s="329" t="s">
        <v>67</v>
      </c>
      <c r="L25" s="322">
        <v>100.16</v>
      </c>
      <c r="M25" s="323"/>
      <c r="N25" s="329">
        <v>-0.03</v>
      </c>
    </row>
    <row r="26" spans="2:14">
      <c r="B26" s="321" t="s">
        <v>273</v>
      </c>
      <c r="C26" s="322">
        <v>100.52</v>
      </c>
      <c r="D26" s="323"/>
      <c r="E26" s="329">
        <v>0.05</v>
      </c>
      <c r="F26" s="322">
        <v>101.51</v>
      </c>
      <c r="G26" s="323"/>
      <c r="H26" s="329">
        <v>-0.3</v>
      </c>
      <c r="I26" s="322" t="s">
        <v>67</v>
      </c>
      <c r="J26" s="323"/>
      <c r="K26" s="329" t="s">
        <v>67</v>
      </c>
      <c r="L26" s="322">
        <v>100.94</v>
      </c>
      <c r="M26" s="323"/>
      <c r="N26" s="329">
        <v>-0.19</v>
      </c>
    </row>
    <row r="27" spans="2:14">
      <c r="B27" s="308" t="s">
        <v>274</v>
      </c>
      <c r="C27" s="324">
        <v>99.58</v>
      </c>
      <c r="D27" s="325"/>
      <c r="E27" s="330">
        <v>0.14000000000000001</v>
      </c>
      <c r="F27" s="324">
        <v>100.85</v>
      </c>
      <c r="G27" s="325"/>
      <c r="H27" s="330">
        <v>-0.17</v>
      </c>
      <c r="I27" s="324" t="s">
        <v>67</v>
      </c>
      <c r="J27" s="325"/>
      <c r="K27" s="330" t="s">
        <v>67</v>
      </c>
      <c r="L27" s="324">
        <v>100.47</v>
      </c>
      <c r="M27" s="325"/>
      <c r="N27" s="330">
        <v>-0.1</v>
      </c>
    </row>
  </sheetData>
  <mergeCells count="65">
    <mergeCell ref="C20:E20"/>
    <mergeCell ref="F20:H20"/>
    <mergeCell ref="I20:K20"/>
    <mergeCell ref="L20:N20"/>
    <mergeCell ref="C21:E21"/>
    <mergeCell ref="F21:H21"/>
    <mergeCell ref="I21:K21"/>
    <mergeCell ref="L21:N21"/>
    <mergeCell ref="C17:E17"/>
    <mergeCell ref="F17:H17"/>
    <mergeCell ref="I17:K17"/>
    <mergeCell ref="L17:N17"/>
    <mergeCell ref="C19:E19"/>
    <mergeCell ref="F19:H19"/>
    <mergeCell ref="I19:K19"/>
    <mergeCell ref="L19:N19"/>
    <mergeCell ref="C15:E15"/>
    <mergeCell ref="F15:H15"/>
    <mergeCell ref="I15:K15"/>
    <mergeCell ref="L15:N15"/>
    <mergeCell ref="C16:E16"/>
    <mergeCell ref="F16:H16"/>
    <mergeCell ref="I16:K16"/>
    <mergeCell ref="L16:N16"/>
    <mergeCell ref="C13:E13"/>
    <mergeCell ref="F13:H13"/>
    <mergeCell ref="I13:K13"/>
    <mergeCell ref="L13:N13"/>
    <mergeCell ref="C14:E14"/>
    <mergeCell ref="F14:H14"/>
    <mergeCell ref="I14:K14"/>
    <mergeCell ref="L14:N14"/>
    <mergeCell ref="C11:E11"/>
    <mergeCell ref="F11:H11"/>
    <mergeCell ref="I11:K11"/>
    <mergeCell ref="L11:N11"/>
    <mergeCell ref="C12:E12"/>
    <mergeCell ref="F12:H12"/>
    <mergeCell ref="I12:K12"/>
    <mergeCell ref="L12:N12"/>
    <mergeCell ref="C9:E9"/>
    <mergeCell ref="F9:H9"/>
    <mergeCell ref="I9:K9"/>
    <mergeCell ref="L9:N9"/>
    <mergeCell ref="C10:E10"/>
    <mergeCell ref="F10:H10"/>
    <mergeCell ref="I10:K10"/>
    <mergeCell ref="L10:N10"/>
    <mergeCell ref="C7:E7"/>
    <mergeCell ref="F7:H7"/>
    <mergeCell ref="I7:K7"/>
    <mergeCell ref="L7:N7"/>
    <mergeCell ref="C8:E8"/>
    <mergeCell ref="F8:H8"/>
    <mergeCell ref="I8:K8"/>
    <mergeCell ref="L8:N8"/>
    <mergeCell ref="C6:E6"/>
    <mergeCell ref="F6:H6"/>
    <mergeCell ref="I6:K6"/>
    <mergeCell ref="L6:N6"/>
    <mergeCell ref="B3:N3"/>
    <mergeCell ref="C5:E5"/>
    <mergeCell ref="F5:H5"/>
    <mergeCell ref="I5:K5"/>
    <mergeCell ref="L5:N5"/>
  </mergeCells>
  <pageMargins left="0.70866141732283472" right="0.70866141732283472" top="0.74803149606299213" bottom="0.74803149606299213" header="0.31496062992125984" footer="0.31496062992125984"/>
  <pageSetup paperSize="9" scale="9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9"/>
  <sheetViews>
    <sheetView zoomScaleNormal="100" workbookViewId="0">
      <selection activeCell="J27" sqref="J27"/>
    </sheetView>
  </sheetViews>
  <sheetFormatPr defaultColWidth="9.140625" defaultRowHeight="15"/>
  <cols>
    <col min="1" max="1" width="20.140625" style="1" customWidth="1"/>
    <col min="2" max="2" width="19" style="1" customWidth="1"/>
    <col min="3" max="3" width="25.85546875" style="1" customWidth="1"/>
    <col min="4" max="4" width="27.85546875" style="1" customWidth="1"/>
    <col min="5" max="5" width="23.5703125" style="1" customWidth="1"/>
    <col min="6" max="16384" width="9.140625" style="1"/>
  </cols>
  <sheetData>
    <row r="2" spans="1:5">
      <c r="A2" s="371" t="s">
        <v>68</v>
      </c>
      <c r="B2" s="371"/>
      <c r="C2" s="371"/>
      <c r="D2" s="371"/>
      <c r="E2" s="371"/>
    </row>
    <row r="3" spans="1:5">
      <c r="A3" s="14" t="s">
        <v>1</v>
      </c>
      <c r="B3" s="14"/>
      <c r="C3" s="14"/>
      <c r="D3" s="15"/>
      <c r="E3" s="2" t="s">
        <v>69</v>
      </c>
    </row>
    <row r="4" spans="1:5">
      <c r="A4" s="372" t="s">
        <v>70</v>
      </c>
      <c r="B4" s="373" t="s">
        <v>71</v>
      </c>
      <c r="C4" s="374"/>
      <c r="D4" s="3" t="s">
        <v>71</v>
      </c>
      <c r="E4" s="375" t="s">
        <v>72</v>
      </c>
    </row>
    <row r="5" spans="1:5">
      <c r="A5" s="372"/>
      <c r="B5" s="376" t="s">
        <v>73</v>
      </c>
      <c r="C5" s="377"/>
      <c r="D5" s="4" t="s">
        <v>74</v>
      </c>
      <c r="E5" s="375"/>
    </row>
    <row r="6" spans="1:5">
      <c r="A6" s="372"/>
      <c r="B6" s="16" t="s">
        <v>75</v>
      </c>
      <c r="C6" s="16" t="s">
        <v>76</v>
      </c>
      <c r="D6" s="4"/>
      <c r="E6" s="375"/>
    </row>
    <row r="7" spans="1:5">
      <c r="A7" s="372"/>
      <c r="B7" s="13"/>
      <c r="C7" s="13" t="s">
        <v>77</v>
      </c>
      <c r="D7" s="5"/>
      <c r="E7" s="375"/>
    </row>
    <row r="8" spans="1:5">
      <c r="A8" s="51">
        <v>2011</v>
      </c>
      <c r="B8" s="242">
        <v>4220461.1259000003</v>
      </c>
      <c r="C8" s="242">
        <v>0</v>
      </c>
      <c r="D8" s="242">
        <v>252515.42373000001</v>
      </c>
      <c r="E8" s="243">
        <f t="shared" ref="E8:E14" si="0">B8+D8</f>
        <v>4472976.5496300003</v>
      </c>
    </row>
    <row r="9" spans="1:5">
      <c r="A9" s="51">
        <v>2012</v>
      </c>
      <c r="B9" s="242">
        <v>4763355</v>
      </c>
      <c r="C9" s="242">
        <v>0</v>
      </c>
      <c r="D9" s="242">
        <v>217621</v>
      </c>
      <c r="E9" s="243">
        <f t="shared" si="0"/>
        <v>4980976</v>
      </c>
    </row>
    <row r="10" spans="1:5">
      <c r="A10" s="51">
        <v>2013</v>
      </c>
      <c r="B10" s="52">
        <v>6108194.8644500002</v>
      </c>
      <c r="C10" s="242">
        <v>0</v>
      </c>
      <c r="D10" s="52">
        <v>181454.44320000001</v>
      </c>
      <c r="E10" s="243">
        <f t="shared" si="0"/>
        <v>6289649.3076499999</v>
      </c>
    </row>
    <row r="11" spans="1:5">
      <c r="A11" s="51">
        <v>2014</v>
      </c>
      <c r="B11" s="52">
        <v>8091944.2034499999</v>
      </c>
      <c r="C11" s="242">
        <v>0</v>
      </c>
      <c r="D11" s="52">
        <v>159809.74699000001</v>
      </c>
      <c r="E11" s="243">
        <f t="shared" si="0"/>
        <v>8251753.9504399998</v>
      </c>
    </row>
    <row r="12" spans="1:5">
      <c r="A12" s="51">
        <v>2015</v>
      </c>
      <c r="B12" s="52">
        <v>7148729.2904500002</v>
      </c>
      <c r="C12" s="242">
        <v>0</v>
      </c>
      <c r="D12" s="52">
        <v>134553.61549</v>
      </c>
      <c r="E12" s="243">
        <f t="shared" si="0"/>
        <v>7283282.90594</v>
      </c>
    </row>
    <row r="13" spans="1:5">
      <c r="A13" s="51">
        <v>2016</v>
      </c>
      <c r="B13" s="52">
        <v>6621983.3611500002</v>
      </c>
      <c r="C13" s="242">
        <v>0</v>
      </c>
      <c r="D13" s="52">
        <v>102581.96979</v>
      </c>
      <c r="E13" s="243">
        <f t="shared" si="0"/>
        <v>6724565.3309400007</v>
      </c>
    </row>
    <row r="14" spans="1:5">
      <c r="A14" s="51">
        <v>2017</v>
      </c>
      <c r="B14" s="52">
        <v>6647731.0531500001</v>
      </c>
      <c r="C14" s="242">
        <v>0</v>
      </c>
      <c r="D14" s="52">
        <v>63907.634899999997</v>
      </c>
      <c r="E14" s="243">
        <f t="shared" si="0"/>
        <v>6711638.68805</v>
      </c>
    </row>
    <row r="15" spans="1:5">
      <c r="A15" s="51">
        <v>2018</v>
      </c>
      <c r="B15" s="52">
        <v>5421665</v>
      </c>
      <c r="C15" s="242">
        <v>0</v>
      </c>
      <c r="D15" s="52">
        <v>32445</v>
      </c>
      <c r="E15" s="243">
        <f>B15+D15</f>
        <v>5454110</v>
      </c>
    </row>
    <row r="16" spans="1:5">
      <c r="A16" s="51" t="s">
        <v>245</v>
      </c>
      <c r="B16" s="52">
        <v>5479467</v>
      </c>
      <c r="C16" s="242">
        <v>0</v>
      </c>
      <c r="D16" s="52">
        <v>0</v>
      </c>
      <c r="E16" s="243">
        <f>B16+D16</f>
        <v>5479467</v>
      </c>
    </row>
    <row r="17" spans="1:5">
      <c r="A17" s="298" t="s">
        <v>309</v>
      </c>
      <c r="B17" s="52">
        <v>5643645</v>
      </c>
      <c r="C17" s="242">
        <v>0</v>
      </c>
      <c r="D17" s="52">
        <v>0</v>
      </c>
      <c r="E17" s="243">
        <f>B17+D17</f>
        <v>5643645</v>
      </c>
    </row>
    <row r="18" spans="1:5">
      <c r="A18" s="6" t="s">
        <v>310</v>
      </c>
      <c r="B18" s="7">
        <v>5960049.5821500001</v>
      </c>
      <c r="C18" s="57">
        <v>0</v>
      </c>
      <c r="D18" s="7">
        <v>0</v>
      </c>
      <c r="E18" s="68">
        <f>B18+D18</f>
        <v>5960049.5821500001</v>
      </c>
    </row>
    <row r="19" spans="1:5" ht="31.5" customHeight="1">
      <c r="A19" s="369" t="s">
        <v>164</v>
      </c>
      <c r="B19" s="370"/>
      <c r="C19" s="370"/>
      <c r="D19" s="370"/>
      <c r="E19" s="370"/>
    </row>
  </sheetData>
  <mergeCells count="6">
    <mergeCell ref="A19:E19"/>
    <mergeCell ref="A2:E2"/>
    <mergeCell ref="A4:A7"/>
    <mergeCell ref="B4:C4"/>
    <mergeCell ref="E4:E7"/>
    <mergeCell ref="B5:C5"/>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3"/>
  <sheetViews>
    <sheetView showGridLines="0" workbookViewId="0">
      <selection activeCell="A2" sqref="A2:F23"/>
    </sheetView>
  </sheetViews>
  <sheetFormatPr defaultColWidth="9.140625" defaultRowHeight="15"/>
  <cols>
    <col min="1" max="1" width="15.7109375" style="23" customWidth="1"/>
    <col min="2" max="2" width="9.140625" style="23" customWidth="1"/>
    <col min="3" max="3" width="15.28515625" style="23" customWidth="1"/>
    <col min="4" max="4" width="19.42578125" style="23" customWidth="1"/>
    <col min="5" max="5" width="12.7109375" style="23" customWidth="1"/>
    <col min="6" max="6" width="14.28515625" style="23" customWidth="1"/>
    <col min="7" max="16384" width="9.140625" style="23"/>
  </cols>
  <sheetData>
    <row r="2" spans="1:6">
      <c r="A2" s="380" t="s">
        <v>78</v>
      </c>
      <c r="B2" s="380"/>
      <c r="C2" s="380"/>
      <c r="D2" s="380"/>
      <c r="E2" s="380"/>
      <c r="F2" s="380"/>
    </row>
    <row r="3" spans="1:6">
      <c r="A3" s="380" t="s">
        <v>307</v>
      </c>
      <c r="B3" s="380"/>
      <c r="C3" s="380"/>
      <c r="D3" s="380"/>
      <c r="E3" s="380"/>
      <c r="F3" s="380"/>
    </row>
    <row r="4" spans="1:6">
      <c r="A4" s="58"/>
      <c r="B4" s="58"/>
      <c r="C4" s="58"/>
      <c r="D4" s="58"/>
      <c r="E4" s="58"/>
      <c r="F4" s="58"/>
    </row>
    <row r="5" spans="1:6" ht="24">
      <c r="A5" s="42" t="s">
        <v>79</v>
      </c>
      <c r="B5" s="42" t="s">
        <v>80</v>
      </c>
      <c r="C5" s="42" t="s">
        <v>81</v>
      </c>
      <c r="D5" s="42" t="s">
        <v>82</v>
      </c>
      <c r="E5" s="42" t="s">
        <v>83</v>
      </c>
      <c r="F5" s="42" t="s">
        <v>84</v>
      </c>
    </row>
    <row r="6" spans="1:6" customFormat="1">
      <c r="A6" s="43" t="s">
        <v>4</v>
      </c>
      <c r="B6" s="43" t="s">
        <v>0</v>
      </c>
      <c r="C6" s="43" t="s">
        <v>5</v>
      </c>
      <c r="D6" s="44" t="s">
        <v>133</v>
      </c>
      <c r="E6" s="43" t="s">
        <v>132</v>
      </c>
      <c r="F6" s="43" t="s">
        <v>5</v>
      </c>
    </row>
    <row r="7" spans="1:6" customFormat="1">
      <c r="A7" s="43" t="s">
        <v>6</v>
      </c>
      <c r="B7" s="43" t="s">
        <v>0</v>
      </c>
      <c r="C7" s="43" t="s">
        <v>7</v>
      </c>
      <c r="D7" s="44" t="s">
        <v>134</v>
      </c>
      <c r="E7" s="43" t="s">
        <v>132</v>
      </c>
      <c r="F7" s="43" t="s">
        <v>289</v>
      </c>
    </row>
    <row r="8" spans="1:6" customFormat="1">
      <c r="A8" s="43" t="s">
        <v>8</v>
      </c>
      <c r="B8" s="43" t="s">
        <v>0</v>
      </c>
      <c r="C8" s="43" t="s">
        <v>9</v>
      </c>
      <c r="D8" s="44" t="s">
        <v>135</v>
      </c>
      <c r="E8" s="43" t="s">
        <v>136</v>
      </c>
      <c r="F8" s="43" t="s">
        <v>290</v>
      </c>
    </row>
    <row r="9" spans="1:6" customFormat="1">
      <c r="A9" s="43" t="s">
        <v>10</v>
      </c>
      <c r="B9" s="43" t="s">
        <v>0</v>
      </c>
      <c r="C9" s="43" t="s">
        <v>11</v>
      </c>
      <c r="D9" s="44" t="s">
        <v>137</v>
      </c>
      <c r="E9" s="43" t="s">
        <v>136</v>
      </c>
      <c r="F9" s="43" t="s">
        <v>291</v>
      </c>
    </row>
    <row r="10" spans="1:6" customFormat="1">
      <c r="A10" s="43" t="s">
        <v>166</v>
      </c>
      <c r="B10" s="43" t="s">
        <v>0</v>
      </c>
      <c r="C10" s="43" t="s">
        <v>167</v>
      </c>
      <c r="D10" s="44" t="s">
        <v>210</v>
      </c>
      <c r="E10" s="43" t="s">
        <v>168</v>
      </c>
      <c r="F10" s="43" t="s">
        <v>291</v>
      </c>
    </row>
    <row r="11" spans="1:6" customFormat="1">
      <c r="A11" s="43" t="s">
        <v>129</v>
      </c>
      <c r="B11" s="43" t="s">
        <v>0</v>
      </c>
      <c r="C11" s="43" t="s">
        <v>130</v>
      </c>
      <c r="D11" s="44" t="s">
        <v>138</v>
      </c>
      <c r="E11" s="43" t="s">
        <v>139</v>
      </c>
      <c r="F11" s="43" t="s">
        <v>292</v>
      </c>
    </row>
    <row r="12" spans="1:6" customFormat="1">
      <c r="A12" s="43" t="s">
        <v>12</v>
      </c>
      <c r="B12" s="43" t="s">
        <v>0</v>
      </c>
      <c r="C12" s="43" t="s">
        <v>13</v>
      </c>
      <c r="D12" s="44" t="s">
        <v>140</v>
      </c>
      <c r="E12" s="43" t="s">
        <v>141</v>
      </c>
      <c r="F12" s="43" t="s">
        <v>246</v>
      </c>
    </row>
    <row r="13" spans="1:6" customFormat="1">
      <c r="A13" s="43" t="s">
        <v>14</v>
      </c>
      <c r="B13" s="43" t="s">
        <v>0</v>
      </c>
      <c r="C13" s="43" t="s">
        <v>15</v>
      </c>
      <c r="D13" s="44" t="s">
        <v>142</v>
      </c>
      <c r="E13" s="43" t="s">
        <v>143</v>
      </c>
      <c r="F13" s="43" t="s">
        <v>293</v>
      </c>
    </row>
    <row r="14" spans="1:6" customFormat="1">
      <c r="A14" s="43" t="s">
        <v>16</v>
      </c>
      <c r="B14" s="43" t="s">
        <v>2</v>
      </c>
      <c r="C14" s="43" t="s">
        <v>17</v>
      </c>
      <c r="D14" s="44" t="s">
        <v>144</v>
      </c>
      <c r="E14" s="43" t="s">
        <v>145</v>
      </c>
      <c r="F14" s="43" t="s">
        <v>294</v>
      </c>
    </row>
    <row r="15" spans="1:6" customFormat="1">
      <c r="A15" s="381" t="s">
        <v>85</v>
      </c>
      <c r="B15" s="382"/>
      <c r="C15" s="383"/>
      <c r="D15" s="44" t="s">
        <v>146</v>
      </c>
      <c r="E15" s="43" t="s">
        <v>3</v>
      </c>
      <c r="F15" s="43" t="s">
        <v>3</v>
      </c>
    </row>
    <row r="16" spans="1:6" customFormat="1">
      <c r="A16" s="43" t="s">
        <v>295</v>
      </c>
      <c r="B16" s="43" t="s">
        <v>0</v>
      </c>
      <c r="C16" s="43" t="s">
        <v>296</v>
      </c>
      <c r="D16" s="44" t="s">
        <v>297</v>
      </c>
      <c r="E16" s="43" t="s">
        <v>298</v>
      </c>
      <c r="F16" s="43" t="s">
        <v>299</v>
      </c>
    </row>
    <row r="17" spans="1:6" customFormat="1">
      <c r="A17" s="43" t="s">
        <v>18</v>
      </c>
      <c r="B17" s="43" t="s">
        <v>0</v>
      </c>
      <c r="C17" s="43" t="s">
        <v>19</v>
      </c>
      <c r="D17" s="44" t="s">
        <v>147</v>
      </c>
      <c r="E17" s="43" t="s">
        <v>148</v>
      </c>
      <c r="F17" s="43" t="s">
        <v>300</v>
      </c>
    </row>
    <row r="18" spans="1:6" customFormat="1">
      <c r="A18" s="43" t="s">
        <v>20</v>
      </c>
      <c r="B18" s="43" t="s">
        <v>0</v>
      </c>
      <c r="C18" s="43" t="s">
        <v>21</v>
      </c>
      <c r="D18" s="44" t="s">
        <v>149</v>
      </c>
      <c r="E18" s="43" t="s">
        <v>150</v>
      </c>
      <c r="F18" s="43" t="s">
        <v>301</v>
      </c>
    </row>
    <row r="19" spans="1:6" customFormat="1">
      <c r="A19" s="43" t="s">
        <v>158</v>
      </c>
      <c r="B19" s="43" t="s">
        <v>0</v>
      </c>
      <c r="C19" s="43" t="s">
        <v>159</v>
      </c>
      <c r="D19" s="44" t="s">
        <v>211</v>
      </c>
      <c r="E19" s="43" t="s">
        <v>131</v>
      </c>
      <c r="F19" s="43" t="s">
        <v>247</v>
      </c>
    </row>
    <row r="20" spans="1:6" customFormat="1">
      <c r="A20" s="43" t="s">
        <v>302</v>
      </c>
      <c r="B20" s="43" t="s">
        <v>0</v>
      </c>
      <c r="C20" s="43" t="s">
        <v>303</v>
      </c>
      <c r="D20" s="44" t="s">
        <v>147</v>
      </c>
      <c r="E20" s="43" t="s">
        <v>304</v>
      </c>
      <c r="F20" s="43" t="s">
        <v>305</v>
      </c>
    </row>
    <row r="21" spans="1:6" customFormat="1">
      <c r="A21" s="43" t="s">
        <v>160</v>
      </c>
      <c r="B21" s="43" t="s">
        <v>0</v>
      </c>
      <c r="C21" s="43" t="s">
        <v>161</v>
      </c>
      <c r="D21" s="44" t="s">
        <v>165</v>
      </c>
      <c r="E21" s="43" t="s">
        <v>162</v>
      </c>
      <c r="F21" s="43" t="s">
        <v>247</v>
      </c>
    </row>
    <row r="22" spans="1:6" s="63" customFormat="1" ht="12.75">
      <c r="A22" s="384" t="s">
        <v>86</v>
      </c>
      <c r="B22" s="385"/>
      <c r="C22" s="386"/>
      <c r="D22" s="45" t="s">
        <v>306</v>
      </c>
      <c r="E22" s="46" t="s">
        <v>3</v>
      </c>
      <c r="F22" s="46" t="s">
        <v>3</v>
      </c>
    </row>
    <row r="23" spans="1:6" ht="34.5" customHeight="1">
      <c r="A23" s="378" t="s">
        <v>308</v>
      </c>
      <c r="B23" s="379"/>
      <c r="C23" s="379"/>
      <c r="D23" s="379"/>
      <c r="E23" s="379"/>
      <c r="F23" s="379"/>
    </row>
  </sheetData>
  <mergeCells count="5">
    <mergeCell ref="A23:F23"/>
    <mergeCell ref="A2:F2"/>
    <mergeCell ref="A3:F3"/>
    <mergeCell ref="A15:C15"/>
    <mergeCell ref="A22:C22"/>
  </mergeCells>
  <pageMargins left="0.70866141732283472" right="0.70866141732283472" top="0.74803149606299213" bottom="0.74803149606299213" header="0.31496062992125984" footer="0.31496062992125984"/>
  <pageSetup paperSize="9" scale="88" orientation="portrait" r:id="rId1"/>
  <ignoredErrors>
    <ignoredError sqref="E15"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6"/>
  <sheetViews>
    <sheetView workbookViewId="0">
      <selection sqref="A1:G23"/>
    </sheetView>
  </sheetViews>
  <sheetFormatPr defaultColWidth="9.140625" defaultRowHeight="15"/>
  <cols>
    <col min="1" max="1" width="36" style="59" customWidth="1"/>
    <col min="2" max="2" width="12.28515625" style="59" customWidth="1"/>
    <col min="3" max="3" width="9.85546875" style="59" bestFit="1" customWidth="1"/>
    <col min="4" max="4" width="12" style="59" bestFit="1" customWidth="1"/>
    <col min="5" max="5" width="19.85546875" style="59" customWidth="1"/>
    <col min="6" max="6" width="8.5703125" style="59" customWidth="1"/>
    <col min="7" max="7" width="14" style="59" customWidth="1"/>
    <col min="8" max="8" width="23.85546875" style="59" bestFit="1" customWidth="1"/>
    <col min="9" max="16384" width="9.140625" style="59"/>
  </cols>
  <sheetData>
    <row r="1" spans="1:8">
      <c r="A1" s="389" t="s">
        <v>87</v>
      </c>
      <c r="B1" s="389"/>
      <c r="C1" s="389"/>
      <c r="D1" s="389"/>
      <c r="E1" s="389"/>
      <c r="F1" s="389"/>
      <c r="G1" s="389"/>
    </row>
    <row r="2" spans="1:8">
      <c r="A2" s="394" t="s">
        <v>307</v>
      </c>
      <c r="B2" s="394"/>
      <c r="C2" s="394"/>
      <c r="D2" s="394"/>
      <c r="E2" s="394"/>
      <c r="F2" s="394"/>
      <c r="G2" s="394"/>
    </row>
    <row r="3" spans="1:8">
      <c r="A3" s="53"/>
      <c r="B3" s="53"/>
      <c r="C3" s="53"/>
      <c r="D3" s="53"/>
      <c r="E3" s="53"/>
      <c r="F3" s="53"/>
      <c r="G3" s="53"/>
    </row>
    <row r="4" spans="1:8" ht="15" customHeight="1">
      <c r="A4" s="390" t="s">
        <v>79</v>
      </c>
      <c r="B4" s="390" t="s">
        <v>80</v>
      </c>
      <c r="C4" s="390" t="s">
        <v>88</v>
      </c>
      <c r="D4" s="392" t="s">
        <v>81</v>
      </c>
      <c r="E4" s="392" t="s">
        <v>82</v>
      </c>
      <c r="F4" s="392" t="s">
        <v>83</v>
      </c>
      <c r="G4" s="392" t="s">
        <v>89</v>
      </c>
    </row>
    <row r="5" spans="1:8" ht="15" customHeight="1">
      <c r="A5" s="391"/>
      <c r="B5" s="391"/>
      <c r="C5" s="391"/>
      <c r="D5" s="393"/>
      <c r="E5" s="393"/>
      <c r="F5" s="393"/>
      <c r="G5" s="393"/>
    </row>
    <row r="6" spans="1:8" ht="21" customHeight="1">
      <c r="A6" s="48" t="s">
        <v>90</v>
      </c>
      <c r="B6" s="8" t="s">
        <v>2</v>
      </c>
      <c r="C6" s="9">
        <v>41823</v>
      </c>
      <c r="D6" s="9">
        <v>45538</v>
      </c>
      <c r="E6" s="17">
        <v>1493000000</v>
      </c>
      <c r="F6" s="20">
        <v>2.95</v>
      </c>
      <c r="G6" s="9">
        <v>44442</v>
      </c>
    </row>
    <row r="7" spans="1:8" s="60" customFormat="1">
      <c r="A7" s="49"/>
      <c r="B7" s="10" t="s">
        <v>85</v>
      </c>
      <c r="C7" s="11"/>
      <c r="D7" s="11"/>
      <c r="E7" s="18">
        <v>2920054190</v>
      </c>
      <c r="F7" s="41"/>
      <c r="G7" s="11"/>
    </row>
    <row r="8" spans="1:8" s="61" customFormat="1" ht="30" customHeight="1">
      <c r="A8" s="48" t="s">
        <v>91</v>
      </c>
      <c r="B8" s="8" t="s">
        <v>2</v>
      </c>
      <c r="C8" s="9">
        <v>42089</v>
      </c>
      <c r="D8" s="9">
        <v>44646</v>
      </c>
      <c r="E8" s="17">
        <v>1250000000</v>
      </c>
      <c r="F8" s="20">
        <v>2</v>
      </c>
      <c r="G8" s="9">
        <v>44646</v>
      </c>
    </row>
    <row r="9" spans="1:8" s="60" customFormat="1">
      <c r="A9" s="50"/>
      <c r="B9" s="10" t="s">
        <v>85</v>
      </c>
      <c r="C9" s="11"/>
      <c r="D9" s="11"/>
      <c r="E9" s="18">
        <v>2444787500</v>
      </c>
      <c r="F9" s="41"/>
      <c r="G9" s="11"/>
    </row>
    <row r="10" spans="1:8" s="61" customFormat="1" ht="22.5" customHeight="1">
      <c r="A10" s="48" t="s">
        <v>92</v>
      </c>
      <c r="B10" s="8" t="s">
        <v>2</v>
      </c>
      <c r="C10" s="9">
        <v>42089</v>
      </c>
      <c r="D10" s="9">
        <v>46472</v>
      </c>
      <c r="E10" s="17">
        <v>1000000000</v>
      </c>
      <c r="F10" s="20">
        <v>2.625</v>
      </c>
      <c r="G10" s="9">
        <v>44646</v>
      </c>
    </row>
    <row r="11" spans="1:8" s="60" customFormat="1">
      <c r="A11" s="50"/>
      <c r="B11" s="10" t="s">
        <v>85</v>
      </c>
      <c r="C11" s="11"/>
      <c r="D11" s="11"/>
      <c r="E11" s="18">
        <v>1955830000</v>
      </c>
      <c r="F11" s="41"/>
      <c r="G11" s="11"/>
    </row>
    <row r="12" spans="1:8" s="61" customFormat="1" ht="25.5" customHeight="1">
      <c r="A12" s="48" t="s">
        <v>93</v>
      </c>
      <c r="B12" s="8" t="s">
        <v>2</v>
      </c>
      <c r="C12" s="9">
        <v>42089</v>
      </c>
      <c r="D12" s="9">
        <v>49394</v>
      </c>
      <c r="E12" s="17">
        <v>900000000</v>
      </c>
      <c r="F12" s="20">
        <v>3.125</v>
      </c>
      <c r="G12" s="9">
        <v>44646</v>
      </c>
      <c r="H12" s="62"/>
    </row>
    <row r="13" spans="1:8" s="60" customFormat="1">
      <c r="A13" s="50"/>
      <c r="B13" s="10" t="s">
        <v>85</v>
      </c>
      <c r="C13" s="11"/>
      <c r="D13" s="11"/>
      <c r="E13" s="18">
        <v>1760247000</v>
      </c>
      <c r="F13" s="41"/>
      <c r="G13" s="11"/>
    </row>
    <row r="14" spans="1:8" s="61" customFormat="1" ht="24.75" customHeight="1">
      <c r="A14" s="48" t="s">
        <v>94</v>
      </c>
      <c r="B14" s="8" t="s">
        <v>2</v>
      </c>
      <c r="C14" s="9">
        <v>42450</v>
      </c>
      <c r="D14" s="9">
        <v>45006</v>
      </c>
      <c r="E14" s="17">
        <v>1144000000</v>
      </c>
      <c r="F14" s="20">
        <v>1.875</v>
      </c>
      <c r="G14" s="9">
        <v>44641</v>
      </c>
    </row>
    <row r="15" spans="1:8" s="60" customFormat="1">
      <c r="A15" s="50"/>
      <c r="B15" s="10" t="s">
        <v>85</v>
      </c>
      <c r="C15" s="11"/>
      <c r="D15" s="11"/>
      <c r="E15" s="18">
        <v>2237469520</v>
      </c>
      <c r="F15" s="41"/>
      <c r="G15" s="11"/>
    </row>
    <row r="16" spans="1:8" s="61" customFormat="1" ht="27" customHeight="1">
      <c r="A16" s="48" t="s">
        <v>95</v>
      </c>
      <c r="B16" s="8" t="s">
        <v>2</v>
      </c>
      <c r="C16" s="9">
        <v>42450</v>
      </c>
      <c r="D16" s="9">
        <v>46833</v>
      </c>
      <c r="E16" s="17">
        <v>850000000</v>
      </c>
      <c r="F16" s="20">
        <v>3</v>
      </c>
      <c r="G16" s="9">
        <v>44641</v>
      </c>
    </row>
    <row r="17" spans="1:7" s="60" customFormat="1">
      <c r="A17" s="50"/>
      <c r="B17" s="10" t="s">
        <v>85</v>
      </c>
      <c r="C17" s="11"/>
      <c r="D17" s="11"/>
      <c r="E17" s="18">
        <v>1662455500</v>
      </c>
      <c r="F17" s="19"/>
      <c r="G17" s="11"/>
    </row>
    <row r="18" spans="1:7" s="248" customFormat="1">
      <c r="A18" s="245" t="s">
        <v>213</v>
      </c>
      <c r="B18" s="8" t="s">
        <v>2</v>
      </c>
      <c r="C18" s="9">
        <v>44097</v>
      </c>
      <c r="D18" s="9">
        <v>47749</v>
      </c>
      <c r="E18" s="246">
        <v>1250000000</v>
      </c>
      <c r="F18" s="247">
        <v>0.375</v>
      </c>
      <c r="G18" s="9">
        <v>44462</v>
      </c>
    </row>
    <row r="19" spans="1:7" s="248" customFormat="1" ht="21" customHeight="1">
      <c r="A19" s="10"/>
      <c r="B19" s="10" t="s">
        <v>85</v>
      </c>
      <c r="C19" s="11"/>
      <c r="D19" s="11"/>
      <c r="E19" s="249">
        <f>+E18*1.95583</f>
        <v>2444787500</v>
      </c>
      <c r="F19" s="250"/>
      <c r="G19" s="11"/>
    </row>
    <row r="20" spans="1:7" s="248" customFormat="1">
      <c r="A20" s="245" t="s">
        <v>214</v>
      </c>
      <c r="B20" s="8" t="s">
        <v>2</v>
      </c>
      <c r="C20" s="9">
        <v>44097</v>
      </c>
      <c r="D20" s="9">
        <v>55054</v>
      </c>
      <c r="E20" s="246">
        <v>1250000000</v>
      </c>
      <c r="F20" s="247">
        <v>1.375</v>
      </c>
      <c r="G20" s="9">
        <v>44462</v>
      </c>
    </row>
    <row r="21" spans="1:7" s="248" customFormat="1" ht="21" customHeight="1">
      <c r="A21" s="10"/>
      <c r="B21" s="10" t="s">
        <v>85</v>
      </c>
      <c r="C21" s="11"/>
      <c r="D21" s="11"/>
      <c r="E21" s="249">
        <f>+E20*1.95583</f>
        <v>2444787500</v>
      </c>
      <c r="F21" s="250"/>
      <c r="G21" s="11"/>
    </row>
    <row r="22" spans="1:7" s="61" customFormat="1" ht="21.75" customHeight="1">
      <c r="A22" s="21" t="s">
        <v>96</v>
      </c>
      <c r="B22" s="21"/>
      <c r="C22" s="21"/>
      <c r="D22" s="21"/>
      <c r="E22" s="22">
        <f>E7+E9+E11+E13+E15+E17+E19+E21</f>
        <v>17870418710</v>
      </c>
      <c r="F22" s="21"/>
      <c r="G22" s="21"/>
    </row>
    <row r="23" spans="1:7" ht="24" customHeight="1">
      <c r="A23" s="387" t="s">
        <v>163</v>
      </c>
      <c r="B23" s="388"/>
      <c r="C23" s="388"/>
      <c r="D23" s="388"/>
      <c r="E23" s="388"/>
      <c r="F23" s="388"/>
      <c r="G23" s="388"/>
    </row>
    <row r="24" spans="1:7" ht="24.75" customHeight="1">
      <c r="A24" s="23"/>
      <c r="B24" s="23"/>
      <c r="C24" s="23"/>
      <c r="D24" s="23"/>
      <c r="E24" s="23"/>
      <c r="F24" s="23"/>
      <c r="G24" s="23"/>
    </row>
    <row r="25" spans="1:7" ht="15.75">
      <c r="A25" s="23"/>
      <c r="B25" s="23"/>
      <c r="C25" s="23"/>
      <c r="D25" s="23"/>
      <c r="E25" s="23"/>
      <c r="F25" s="23"/>
      <c r="G25" s="23"/>
    </row>
    <row r="26" spans="1:7" ht="15.75">
      <c r="A26" s="23"/>
      <c r="B26" s="23"/>
      <c r="C26" s="23"/>
      <c r="D26" s="23"/>
      <c r="E26" s="23"/>
      <c r="F26" s="23"/>
      <c r="G26" s="23"/>
    </row>
  </sheetData>
  <mergeCells count="10">
    <mergeCell ref="A23:G23"/>
    <mergeCell ref="A1:G1"/>
    <mergeCell ref="A4:A5"/>
    <mergeCell ref="B4:B5"/>
    <mergeCell ref="C4:C5"/>
    <mergeCell ref="D4:D5"/>
    <mergeCell ref="E4:E5"/>
    <mergeCell ref="F4:F5"/>
    <mergeCell ref="G4:G5"/>
    <mergeCell ref="A2:G2"/>
  </mergeCells>
  <phoneticPr fontId="12" type="noConversion"/>
  <pageMargins left="0.7" right="0.7" top="0.75" bottom="0.75" header="0.3" footer="0.3"/>
  <pageSetup paperSize="9" scale="9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5"/>
  <sheetViews>
    <sheetView showGridLines="0" tabSelected="1" topLeftCell="A118" workbookViewId="0">
      <selection activeCell="F9" sqref="F9"/>
    </sheetView>
  </sheetViews>
  <sheetFormatPr defaultColWidth="12.5703125" defaultRowHeight="12"/>
  <cols>
    <col min="1" max="1" width="26.140625" style="64" customWidth="1"/>
    <col min="2" max="2" width="10.28515625" style="65" bestFit="1" customWidth="1"/>
    <col min="3" max="3" width="10.28515625" style="65" customWidth="1"/>
    <col min="4" max="4" width="7.5703125" style="65" customWidth="1"/>
    <col min="5" max="5" width="17.85546875" style="65" customWidth="1"/>
    <col min="6" max="6" width="18.7109375" style="67" customWidth="1"/>
    <col min="7" max="7" width="17.42578125" style="12" customWidth="1"/>
    <col min="8" max="8" width="18.42578125" style="12" customWidth="1"/>
    <col min="9" max="9" width="16" style="12" customWidth="1"/>
    <col min="10" max="10" width="17.5703125" style="66" customWidth="1"/>
    <col min="11" max="11" width="9.7109375" style="12" customWidth="1"/>
    <col min="12" max="12" width="9.28515625" style="12" customWidth="1"/>
    <col min="13" max="13" width="9.7109375" style="12" customWidth="1"/>
    <col min="14" max="14" width="9.140625" style="12" customWidth="1"/>
    <col min="15" max="15" width="12.140625" style="12" customWidth="1"/>
    <col min="16" max="16" width="12.5703125" style="12" customWidth="1"/>
    <col min="17" max="17" width="13.140625" style="12" customWidth="1"/>
    <col min="18" max="18" width="10" style="12" customWidth="1"/>
    <col min="19" max="16384" width="12.5703125" style="12"/>
  </cols>
  <sheetData>
    <row r="1" spans="1:18" ht="12.6" customHeight="1"/>
    <row r="2" spans="1:18" ht="12.6" customHeight="1">
      <c r="A2" s="396" t="s">
        <v>278</v>
      </c>
      <c r="B2" s="396"/>
      <c r="C2" s="396"/>
      <c r="D2" s="396"/>
      <c r="E2" s="396"/>
      <c r="F2" s="396"/>
      <c r="G2" s="396"/>
      <c r="H2" s="396"/>
      <c r="I2" s="396"/>
      <c r="J2" s="396"/>
      <c r="K2" s="396"/>
      <c r="L2" s="396"/>
      <c r="M2" s="396"/>
      <c r="N2" s="396"/>
      <c r="O2" s="396"/>
      <c r="P2" s="396"/>
      <c r="Q2" s="396"/>
      <c r="R2" s="396"/>
    </row>
    <row r="3" spans="1:18" ht="12.6" customHeight="1">
      <c r="A3" s="332"/>
      <c r="B3" s="332"/>
      <c r="C3" s="332"/>
      <c r="D3" s="332"/>
      <c r="E3" s="332"/>
      <c r="F3" s="332"/>
      <c r="G3" s="332"/>
      <c r="H3" s="332"/>
      <c r="I3" s="332"/>
      <c r="J3" s="332"/>
      <c r="K3" s="332"/>
      <c r="L3" s="332"/>
      <c r="M3" s="332"/>
      <c r="N3" s="332"/>
      <c r="O3" s="332"/>
      <c r="P3" s="332"/>
      <c r="Q3" s="332"/>
      <c r="R3" s="332"/>
    </row>
    <row r="4" spans="1:18" ht="12.6" customHeight="1">
      <c r="A4" s="332"/>
      <c r="B4" s="332"/>
      <c r="C4" s="332"/>
      <c r="D4" s="332"/>
      <c r="E4" s="332"/>
      <c r="F4" s="332"/>
      <c r="G4" s="332"/>
      <c r="H4" s="332"/>
      <c r="I4" s="332"/>
      <c r="J4" s="332"/>
      <c r="K4" s="332"/>
      <c r="L4" s="332"/>
      <c r="M4" s="332"/>
      <c r="N4" s="332"/>
      <c r="O4" s="332"/>
      <c r="P4" s="332"/>
      <c r="Q4" s="332"/>
      <c r="R4" s="332"/>
    </row>
    <row r="5" spans="1:18" ht="12.6" customHeight="1">
      <c r="A5" s="69"/>
      <c r="B5" s="70"/>
      <c r="C5" s="70"/>
      <c r="D5" s="70"/>
      <c r="E5" s="70"/>
      <c r="F5" s="70"/>
      <c r="G5" s="70"/>
      <c r="H5" s="70"/>
      <c r="I5" s="70"/>
      <c r="J5" s="70"/>
      <c r="K5" s="70"/>
      <c r="L5" s="70"/>
      <c r="M5" s="70"/>
      <c r="N5" s="70"/>
      <c r="O5" s="70"/>
      <c r="P5" s="70"/>
      <c r="Q5" s="70"/>
      <c r="R5" s="70"/>
    </row>
    <row r="6" spans="1:18" ht="12.6" customHeight="1">
      <c r="A6" s="71" t="s">
        <v>170</v>
      </c>
      <c r="B6" s="331"/>
      <c r="C6" s="72"/>
      <c r="D6" s="72"/>
      <c r="E6" s="72"/>
      <c r="F6" s="73"/>
      <c r="G6" s="74"/>
      <c r="H6" s="74"/>
      <c r="I6" s="75"/>
      <c r="J6" s="208"/>
      <c r="K6" s="72"/>
      <c r="L6" s="72"/>
      <c r="M6" s="72"/>
      <c r="N6" s="77"/>
      <c r="O6" s="77"/>
      <c r="P6" s="77"/>
      <c r="Q6" s="78"/>
      <c r="R6" s="77"/>
    </row>
    <row r="7" spans="1:18" ht="15" customHeight="1">
      <c r="A7" s="397" t="s">
        <v>215</v>
      </c>
      <c r="B7" s="397" t="s">
        <v>216</v>
      </c>
      <c r="C7" s="397" t="s">
        <v>217</v>
      </c>
      <c r="D7" s="397" t="s">
        <v>218</v>
      </c>
      <c r="E7" s="79" t="s">
        <v>172</v>
      </c>
      <c r="F7" s="80"/>
      <c r="G7" s="81"/>
      <c r="H7" s="397" t="s">
        <v>175</v>
      </c>
      <c r="I7" s="399" t="s">
        <v>219</v>
      </c>
      <c r="J7" s="399" t="s">
        <v>220</v>
      </c>
      <c r="K7" s="81" t="s">
        <v>173</v>
      </c>
      <c r="L7" s="81"/>
      <c r="M7" s="81"/>
      <c r="N7" s="82"/>
      <c r="O7" s="401" t="s">
        <v>221</v>
      </c>
      <c r="P7" s="403" t="s">
        <v>174</v>
      </c>
      <c r="Q7" s="404"/>
      <c r="R7" s="401" t="s">
        <v>222</v>
      </c>
    </row>
    <row r="8" spans="1:18" ht="72.75" customHeight="1">
      <c r="A8" s="398"/>
      <c r="B8" s="398"/>
      <c r="C8" s="398"/>
      <c r="D8" s="398"/>
      <c r="E8" s="251" t="s">
        <v>223</v>
      </c>
      <c r="F8" s="252" t="s">
        <v>224</v>
      </c>
      <c r="G8" s="253" t="s">
        <v>225</v>
      </c>
      <c r="H8" s="398"/>
      <c r="I8" s="400"/>
      <c r="J8" s="400"/>
      <c r="K8" s="254" t="s">
        <v>226</v>
      </c>
      <c r="L8" s="252" t="s">
        <v>227</v>
      </c>
      <c r="M8" s="252" t="s">
        <v>228</v>
      </c>
      <c r="N8" s="255" t="s">
        <v>229</v>
      </c>
      <c r="O8" s="402"/>
      <c r="P8" s="253" t="s">
        <v>230</v>
      </c>
      <c r="Q8" s="253" t="s">
        <v>231</v>
      </c>
      <c r="R8" s="402"/>
    </row>
    <row r="9" spans="1:18" ht="12.75" customHeight="1">
      <c r="A9" s="108" t="s">
        <v>180</v>
      </c>
      <c r="B9" s="109"/>
      <c r="C9" s="109">
        <v>45672</v>
      </c>
      <c r="D9" s="110">
        <v>1827</v>
      </c>
      <c r="E9" s="111">
        <f>E10+E13+E12+E11</f>
        <v>800000000</v>
      </c>
      <c r="F9" s="111">
        <f>F13+F10+F12+F11</f>
        <v>1459850000</v>
      </c>
      <c r="G9" s="111">
        <f>G13+G10+G11+G12</f>
        <v>600000000</v>
      </c>
      <c r="H9" s="111"/>
      <c r="I9" s="111"/>
      <c r="J9" s="111"/>
      <c r="K9" s="112"/>
      <c r="L9" s="112"/>
      <c r="M9" s="112"/>
      <c r="N9" s="112"/>
      <c r="O9" s="113">
        <v>1E-4</v>
      </c>
      <c r="P9" s="114"/>
      <c r="Q9" s="114"/>
      <c r="R9" s="111"/>
    </row>
    <row r="10" spans="1:18" ht="12.75" customHeight="1">
      <c r="A10" s="115" t="s">
        <v>176</v>
      </c>
      <c r="B10" s="116">
        <v>43845</v>
      </c>
      <c r="C10" s="116">
        <v>45672</v>
      </c>
      <c r="D10" s="117"/>
      <c r="E10" s="101">
        <v>200000000</v>
      </c>
      <c r="F10" s="118">
        <v>497250000</v>
      </c>
      <c r="G10" s="101">
        <v>200000000</v>
      </c>
      <c r="H10" s="101">
        <v>201164550</v>
      </c>
      <c r="I10" s="101">
        <v>0</v>
      </c>
      <c r="J10" s="101">
        <v>1164550</v>
      </c>
      <c r="K10" s="118">
        <v>100.23</v>
      </c>
      <c r="L10" s="118">
        <v>100.45</v>
      </c>
      <c r="M10" s="118">
        <v>101.11</v>
      </c>
      <c r="N10" s="118">
        <v>100.58</v>
      </c>
      <c r="O10" s="119">
        <v>1E-4</v>
      </c>
      <c r="P10" s="102">
        <v>-4.0000000000000002E-4</v>
      </c>
      <c r="Q10" s="102">
        <v>-1.1000000000000001E-3</v>
      </c>
      <c r="R10" s="101">
        <v>0</v>
      </c>
    </row>
    <row r="11" spans="1:18" ht="12.75" customHeight="1">
      <c r="A11" s="115" t="s">
        <v>177</v>
      </c>
      <c r="B11" s="116">
        <v>43873</v>
      </c>
      <c r="C11" s="116">
        <v>45672</v>
      </c>
      <c r="D11" s="117"/>
      <c r="E11" s="101">
        <v>200000000</v>
      </c>
      <c r="F11" s="118">
        <v>341000000</v>
      </c>
      <c r="G11" s="101">
        <v>200000000</v>
      </c>
      <c r="H11" s="101">
        <v>201476755.05000001</v>
      </c>
      <c r="I11" s="101">
        <v>0</v>
      </c>
      <c r="J11" s="101">
        <v>1475225</v>
      </c>
      <c r="K11" s="118">
        <v>100.53</v>
      </c>
      <c r="L11" s="118">
        <v>100.59</v>
      </c>
      <c r="M11" s="118">
        <v>101.39</v>
      </c>
      <c r="N11" s="118">
        <v>100.74</v>
      </c>
      <c r="O11" s="119">
        <v>1E-4</v>
      </c>
      <c r="P11" s="102">
        <v>-1E-3</v>
      </c>
      <c r="Q11" s="102">
        <v>-1.4E-3</v>
      </c>
      <c r="R11" s="101">
        <v>0</v>
      </c>
    </row>
    <row r="12" spans="1:18" ht="12.75" customHeight="1">
      <c r="A12" s="115" t="s">
        <v>178</v>
      </c>
      <c r="B12" s="116">
        <v>43929</v>
      </c>
      <c r="C12" s="116">
        <v>45672</v>
      </c>
      <c r="D12" s="117"/>
      <c r="E12" s="101">
        <v>200000000</v>
      </c>
      <c r="F12" s="118">
        <v>358300000</v>
      </c>
      <c r="G12" s="101">
        <v>200000000</v>
      </c>
      <c r="H12" s="101">
        <v>198837160.22999999</v>
      </c>
      <c r="I12" s="101">
        <v>1172430</v>
      </c>
      <c r="J12" s="101">
        <v>5000</v>
      </c>
      <c r="K12" s="118">
        <v>98.89</v>
      </c>
      <c r="L12" s="118">
        <v>99.07</v>
      </c>
      <c r="M12" s="118">
        <v>100.05</v>
      </c>
      <c r="N12" s="118">
        <v>99.42</v>
      </c>
      <c r="O12" s="119">
        <v>1E-4</v>
      </c>
      <c r="P12" s="102">
        <v>2.3999999999999998E-3</v>
      </c>
      <c r="Q12" s="102">
        <v>1.2999999999999999E-3</v>
      </c>
      <c r="R12" s="101">
        <v>0</v>
      </c>
    </row>
    <row r="13" spans="1:18" ht="14.25" customHeight="1">
      <c r="A13" s="115" t="s">
        <v>232</v>
      </c>
      <c r="B13" s="116">
        <v>43950</v>
      </c>
      <c r="C13" s="116">
        <v>45672</v>
      </c>
      <c r="D13" s="117"/>
      <c r="E13" s="101">
        <v>200000000</v>
      </c>
      <c r="F13" s="118">
        <v>263300000</v>
      </c>
      <c r="G13" s="101">
        <v>0</v>
      </c>
      <c r="H13" s="120" t="s">
        <v>67</v>
      </c>
      <c r="I13" s="120" t="s">
        <v>67</v>
      </c>
      <c r="J13" s="120" t="s">
        <v>67</v>
      </c>
      <c r="K13" s="118">
        <v>97.45</v>
      </c>
      <c r="L13" s="120" t="s">
        <v>67</v>
      </c>
      <c r="M13" s="120" t="s">
        <v>67</v>
      </c>
      <c r="N13" s="120" t="s">
        <v>67</v>
      </c>
      <c r="O13" s="119">
        <v>1E-4</v>
      </c>
      <c r="P13" s="102">
        <v>5.5999999999999999E-3</v>
      </c>
      <c r="Q13" s="102" t="s">
        <v>67</v>
      </c>
      <c r="R13" s="101">
        <v>0</v>
      </c>
    </row>
    <row r="14" spans="1:18" ht="12.75" customHeight="1">
      <c r="A14" s="335" t="s">
        <v>279</v>
      </c>
      <c r="B14" s="109"/>
      <c r="C14" s="109">
        <v>46077</v>
      </c>
      <c r="D14" s="110">
        <v>1826</v>
      </c>
      <c r="E14" s="111">
        <f>E15+E16</f>
        <v>500000000</v>
      </c>
      <c r="F14" s="111">
        <f>F15+F16</f>
        <v>878900000</v>
      </c>
      <c r="G14" s="111">
        <f>G15+G16</f>
        <v>500000000</v>
      </c>
      <c r="H14" s="111"/>
      <c r="I14" s="111"/>
      <c r="J14" s="111"/>
      <c r="K14" s="112"/>
      <c r="L14" s="112"/>
      <c r="M14" s="112"/>
      <c r="N14" s="112"/>
      <c r="O14" s="113">
        <f>O15</f>
        <v>0</v>
      </c>
      <c r="P14" s="114"/>
      <c r="Q14" s="114"/>
      <c r="R14" s="111"/>
    </row>
    <row r="15" spans="1:18" ht="12.75" customHeight="1">
      <c r="A15" s="115" t="s">
        <v>176</v>
      </c>
      <c r="B15" s="116">
        <v>44251</v>
      </c>
      <c r="C15" s="190">
        <v>46077</v>
      </c>
      <c r="D15" s="117"/>
      <c r="E15" s="101">
        <v>200000000</v>
      </c>
      <c r="F15" s="118">
        <v>420400000</v>
      </c>
      <c r="G15" s="101">
        <v>200000000</v>
      </c>
      <c r="H15" s="101">
        <v>201696550</v>
      </c>
      <c r="I15" s="101">
        <v>0</v>
      </c>
      <c r="J15" s="101">
        <v>1696550</v>
      </c>
      <c r="K15" s="118">
        <v>100.41</v>
      </c>
      <c r="L15" s="118">
        <v>100.56</v>
      </c>
      <c r="M15" s="118">
        <v>101.51</v>
      </c>
      <c r="N15" s="118">
        <v>100.85</v>
      </c>
      <c r="O15" s="119">
        <v>0</v>
      </c>
      <c r="P15" s="102">
        <v>-8.0000000000000004E-4</v>
      </c>
      <c r="Q15" s="102">
        <v>-1.6999999999999999E-3</v>
      </c>
      <c r="R15" s="101">
        <v>0</v>
      </c>
    </row>
    <row r="16" spans="1:18" ht="12.75" customHeight="1">
      <c r="A16" s="115" t="s">
        <v>177</v>
      </c>
      <c r="B16" s="116">
        <v>44279</v>
      </c>
      <c r="C16" s="190">
        <v>46077</v>
      </c>
      <c r="D16" s="117"/>
      <c r="E16" s="101">
        <v>300000000</v>
      </c>
      <c r="F16" s="118">
        <v>458500000</v>
      </c>
      <c r="G16" s="101">
        <v>300000000</v>
      </c>
      <c r="H16" s="101">
        <v>301399775</v>
      </c>
      <c r="I16" s="101">
        <v>0</v>
      </c>
      <c r="J16" s="101">
        <v>1399775</v>
      </c>
      <c r="K16" s="118">
        <v>100.28</v>
      </c>
      <c r="L16" s="118">
        <v>100.16</v>
      </c>
      <c r="M16" s="118">
        <v>100.94</v>
      </c>
      <c r="N16" s="118">
        <v>100.47</v>
      </c>
      <c r="O16" s="119">
        <v>0</v>
      </c>
      <c r="P16" s="102">
        <v>-5.9999999999999995E-4</v>
      </c>
      <c r="Q16" s="102">
        <v>-1E-3</v>
      </c>
      <c r="R16" s="101">
        <v>0</v>
      </c>
    </row>
    <row r="17" spans="1:18" ht="12.75" customHeight="1">
      <c r="A17" s="121" t="s">
        <v>181</v>
      </c>
      <c r="B17" s="122"/>
      <c r="C17" s="122"/>
      <c r="D17" s="123"/>
      <c r="E17" s="104">
        <f>+E9+E14</f>
        <v>1300000000</v>
      </c>
      <c r="F17" s="104">
        <f>+F9+F14</f>
        <v>2338750000</v>
      </c>
      <c r="G17" s="104">
        <f>+G9+G14</f>
        <v>1100000000</v>
      </c>
      <c r="H17" s="104">
        <f>SUM(H9:H16)</f>
        <v>1104574790.28</v>
      </c>
      <c r="I17" s="104">
        <f>SUM(I9:I16)</f>
        <v>1172430</v>
      </c>
      <c r="J17" s="104">
        <f>SUM(J9:J16)</f>
        <v>5741100</v>
      </c>
      <c r="K17" s="105"/>
      <c r="L17" s="105"/>
      <c r="M17" s="105"/>
      <c r="N17" s="105"/>
      <c r="O17" s="106"/>
      <c r="P17" s="106"/>
      <c r="Q17" s="106"/>
      <c r="R17" s="107"/>
    </row>
    <row r="18" spans="1:18" ht="12.75" customHeight="1">
      <c r="A18" s="124" t="s">
        <v>182</v>
      </c>
      <c r="B18" s="125"/>
      <c r="C18" s="125"/>
      <c r="D18" s="125"/>
      <c r="E18" s="104">
        <f t="shared" ref="E18:J18" si="0">E17</f>
        <v>1300000000</v>
      </c>
      <c r="F18" s="104">
        <f t="shared" si="0"/>
        <v>2338750000</v>
      </c>
      <c r="G18" s="104">
        <f t="shared" si="0"/>
        <v>1100000000</v>
      </c>
      <c r="H18" s="104">
        <f t="shared" si="0"/>
        <v>1104574790.28</v>
      </c>
      <c r="I18" s="104">
        <f t="shared" si="0"/>
        <v>1172430</v>
      </c>
      <c r="J18" s="104">
        <f t="shared" si="0"/>
        <v>5741100</v>
      </c>
      <c r="K18" s="105"/>
      <c r="L18" s="105"/>
      <c r="M18" s="105"/>
      <c r="N18" s="105"/>
      <c r="O18" s="106"/>
      <c r="P18" s="106"/>
      <c r="Q18" s="106"/>
      <c r="R18" s="107"/>
    </row>
    <row r="19" spans="1:18" ht="12.75" customHeight="1">
      <c r="A19" s="256"/>
      <c r="B19" s="257"/>
      <c r="C19" s="257"/>
      <c r="D19" s="257"/>
      <c r="E19" s="257"/>
      <c r="F19" s="257"/>
      <c r="G19" s="257"/>
      <c r="H19" s="257"/>
      <c r="I19" s="257"/>
      <c r="J19" s="257"/>
      <c r="K19" s="257"/>
      <c r="L19" s="257"/>
      <c r="M19" s="257"/>
      <c r="N19" s="257"/>
      <c r="O19" s="257"/>
      <c r="P19" s="257"/>
      <c r="Q19" s="257"/>
      <c r="R19" s="258"/>
    </row>
    <row r="20" spans="1:18" ht="12.75" customHeight="1">
      <c r="A20" s="244" t="s">
        <v>183</v>
      </c>
      <c r="B20" s="84"/>
      <c r="C20" s="85">
        <v>45743</v>
      </c>
      <c r="D20" s="259">
        <v>2738</v>
      </c>
      <c r="E20" s="87">
        <f>SUM(E21:E23)</f>
        <v>250000000</v>
      </c>
      <c r="F20" s="87">
        <f>SUM(F21:F23)</f>
        <v>612650000</v>
      </c>
      <c r="G20" s="87">
        <f>SUM(G21:G23)</f>
        <v>250000000</v>
      </c>
      <c r="H20" s="260"/>
      <c r="I20" s="87"/>
      <c r="J20" s="261"/>
      <c r="K20" s="88"/>
      <c r="L20" s="89"/>
      <c r="M20" s="88"/>
      <c r="N20" s="89"/>
      <c r="O20" s="130">
        <v>8.0000000000000002E-3</v>
      </c>
      <c r="P20" s="262"/>
      <c r="Q20" s="90"/>
      <c r="R20" s="87"/>
    </row>
    <row r="21" spans="1:18" ht="12.75" customHeight="1">
      <c r="A21" s="126" t="s">
        <v>176</v>
      </c>
      <c r="B21" s="196">
        <v>43005</v>
      </c>
      <c r="C21" s="116">
        <v>45743</v>
      </c>
      <c r="D21" s="225"/>
      <c r="E21" s="101">
        <v>85000000</v>
      </c>
      <c r="F21" s="226">
        <v>286400000</v>
      </c>
      <c r="G21" s="101">
        <v>85000000</v>
      </c>
      <c r="H21" s="214">
        <v>85669700.010000005</v>
      </c>
      <c r="I21" s="101">
        <v>0</v>
      </c>
      <c r="J21" s="213">
        <v>669700.01</v>
      </c>
      <c r="K21" s="118">
        <v>99.48</v>
      </c>
      <c r="L21" s="213">
        <v>100.36</v>
      </c>
      <c r="M21" s="118">
        <v>101.68</v>
      </c>
      <c r="N21" s="213">
        <v>100.79</v>
      </c>
      <c r="O21" s="119">
        <v>8.0000000000000002E-3</v>
      </c>
      <c r="P21" s="227">
        <v>8.6999999999999994E-3</v>
      </c>
      <c r="Q21" s="102">
        <v>6.8999999999999999E-3</v>
      </c>
      <c r="R21" s="101">
        <v>0</v>
      </c>
    </row>
    <row r="22" spans="1:18" ht="12.75" customHeight="1">
      <c r="A22" s="91" t="s">
        <v>177</v>
      </c>
      <c r="B22" s="196">
        <v>43033</v>
      </c>
      <c r="C22" s="116">
        <v>45743</v>
      </c>
      <c r="D22" s="225"/>
      <c r="E22" s="101">
        <v>85000000</v>
      </c>
      <c r="F22" s="226">
        <v>188250000</v>
      </c>
      <c r="G22" s="101">
        <v>85000000</v>
      </c>
      <c r="H22" s="214">
        <v>87413600.010000005</v>
      </c>
      <c r="I22" s="101">
        <v>0</v>
      </c>
      <c r="J22" s="213">
        <v>2362600.0099999998</v>
      </c>
      <c r="K22" s="118">
        <v>101.93</v>
      </c>
      <c r="L22" s="213">
        <v>102.33</v>
      </c>
      <c r="M22" s="118">
        <v>103.15</v>
      </c>
      <c r="N22" s="213">
        <v>102.78</v>
      </c>
      <c r="O22" s="119">
        <v>8.0000000000000002E-3</v>
      </c>
      <c r="P22" s="227">
        <v>5.3E-3</v>
      </c>
      <c r="Q22" s="102">
        <v>4.1999999999999997E-3</v>
      </c>
      <c r="R22" s="101">
        <v>0</v>
      </c>
    </row>
    <row r="23" spans="1:18" ht="12.75" customHeight="1">
      <c r="A23" s="91" t="s">
        <v>178</v>
      </c>
      <c r="B23" s="196">
        <v>43075</v>
      </c>
      <c r="C23" s="116">
        <v>45743</v>
      </c>
      <c r="D23" s="225"/>
      <c r="E23" s="101">
        <v>80000000</v>
      </c>
      <c r="F23" s="226">
        <v>138000000</v>
      </c>
      <c r="G23" s="101">
        <v>80000000</v>
      </c>
      <c r="H23" s="214">
        <v>82678479.989999995</v>
      </c>
      <c r="I23" s="101">
        <v>0</v>
      </c>
      <c r="J23" s="213">
        <v>2558479.98</v>
      </c>
      <c r="K23" s="118">
        <v>102.7</v>
      </c>
      <c r="L23" s="213">
        <v>102.88</v>
      </c>
      <c r="M23" s="118">
        <v>104.13</v>
      </c>
      <c r="N23" s="213">
        <v>103.2</v>
      </c>
      <c r="O23" s="119">
        <v>8.0000000000000002E-3</v>
      </c>
      <c r="P23" s="227">
        <v>4.1999999999999997E-3</v>
      </c>
      <c r="Q23" s="102">
        <v>3.5999999999999999E-3</v>
      </c>
      <c r="R23" s="101">
        <v>0</v>
      </c>
    </row>
    <row r="24" spans="1:18" ht="12.75" customHeight="1">
      <c r="A24" s="127" t="s">
        <v>184</v>
      </c>
      <c r="B24" s="122"/>
      <c r="C24" s="122"/>
      <c r="D24" s="123"/>
      <c r="E24" s="104">
        <f>+E20</f>
        <v>250000000</v>
      </c>
      <c r="F24" s="104">
        <f>+F20</f>
        <v>612650000</v>
      </c>
      <c r="G24" s="104">
        <f>+G20</f>
        <v>250000000</v>
      </c>
      <c r="H24" s="104">
        <f>SUM(H21:H23)</f>
        <v>255761780.00999999</v>
      </c>
      <c r="I24" s="104">
        <f>SUM(I21:I23)</f>
        <v>0</v>
      </c>
      <c r="J24" s="104">
        <f>SUM(J21:J23)</f>
        <v>5590780</v>
      </c>
      <c r="K24" s="105"/>
      <c r="L24" s="105"/>
      <c r="M24" s="105"/>
      <c r="N24" s="105"/>
      <c r="O24" s="106"/>
      <c r="P24" s="106"/>
      <c r="Q24" s="106"/>
      <c r="R24" s="107"/>
    </row>
    <row r="25" spans="1:18" ht="12.75" customHeight="1">
      <c r="A25" s="263"/>
      <c r="B25" s="264"/>
      <c r="C25" s="264"/>
      <c r="D25" s="264"/>
      <c r="E25" s="99"/>
      <c r="F25" s="99"/>
      <c r="G25" s="99"/>
      <c r="H25" s="99"/>
      <c r="I25" s="99"/>
      <c r="J25" s="99"/>
      <c r="K25" s="265"/>
      <c r="L25" s="265"/>
      <c r="M25" s="265"/>
      <c r="N25" s="265"/>
      <c r="O25" s="266"/>
      <c r="P25" s="264"/>
      <c r="Q25" s="264"/>
      <c r="R25" s="98"/>
    </row>
    <row r="26" spans="1:18" ht="12.75" customHeight="1">
      <c r="A26" s="128" t="s">
        <v>185</v>
      </c>
      <c r="B26" s="85"/>
      <c r="C26" s="85">
        <v>45769</v>
      </c>
      <c r="D26" s="129">
        <v>3653</v>
      </c>
      <c r="E26" s="87">
        <f>E28+E27+E29+E30+E31</f>
        <v>300000000</v>
      </c>
      <c r="F26" s="87">
        <f>F28+F27+F29+F30+F31</f>
        <v>583316452</v>
      </c>
      <c r="G26" s="87">
        <f>G28+G27+G29+G30+G31</f>
        <v>235000000</v>
      </c>
      <c r="H26" s="87"/>
      <c r="I26" s="87"/>
      <c r="J26" s="87"/>
      <c r="K26" s="88"/>
      <c r="L26" s="88"/>
      <c r="M26" s="88"/>
      <c r="N26" s="88"/>
      <c r="O26" s="130">
        <v>2.3E-2</v>
      </c>
      <c r="P26" s="90"/>
      <c r="Q26" s="90"/>
      <c r="R26" s="87"/>
    </row>
    <row r="27" spans="1:18" ht="12.75" customHeight="1">
      <c r="A27" s="91" t="s">
        <v>176</v>
      </c>
      <c r="B27" s="92">
        <v>42116</v>
      </c>
      <c r="C27" s="92">
        <v>45769</v>
      </c>
      <c r="D27" s="93"/>
      <c r="E27" s="94">
        <v>50000000</v>
      </c>
      <c r="F27" s="131">
        <v>122100000</v>
      </c>
      <c r="G27" s="94">
        <v>50000000</v>
      </c>
      <c r="H27" s="94">
        <v>51211735</v>
      </c>
      <c r="I27" s="94">
        <v>0</v>
      </c>
      <c r="J27" s="95">
        <v>1211735</v>
      </c>
      <c r="K27" s="95">
        <v>100.73</v>
      </c>
      <c r="L27" s="95">
        <v>100.45</v>
      </c>
      <c r="M27" s="95">
        <v>107.65</v>
      </c>
      <c r="N27" s="95">
        <v>102.42</v>
      </c>
      <c r="O27" s="132">
        <v>2.3E-2</v>
      </c>
      <c r="P27" s="96">
        <v>2.23E-2</v>
      </c>
      <c r="Q27" s="96">
        <v>2.0400000000000001E-2</v>
      </c>
      <c r="R27" s="94">
        <v>0.01</v>
      </c>
    </row>
    <row r="28" spans="1:18" ht="13.5" customHeight="1">
      <c r="A28" s="91" t="s">
        <v>233</v>
      </c>
      <c r="B28" s="92">
        <v>42277</v>
      </c>
      <c r="C28" s="92">
        <v>45769</v>
      </c>
      <c r="D28" s="93"/>
      <c r="E28" s="94">
        <v>50000000</v>
      </c>
      <c r="F28" s="131">
        <v>122858226</v>
      </c>
      <c r="G28" s="94">
        <v>0</v>
      </c>
      <c r="H28" s="133" t="s">
        <v>67</v>
      </c>
      <c r="I28" s="133" t="s">
        <v>67</v>
      </c>
      <c r="J28" s="133" t="s">
        <v>67</v>
      </c>
      <c r="K28" s="95">
        <v>96.47</v>
      </c>
      <c r="L28" s="133" t="s">
        <v>67</v>
      </c>
      <c r="M28" s="133" t="s">
        <v>67</v>
      </c>
      <c r="N28" s="133" t="s">
        <v>67</v>
      </c>
      <c r="O28" s="132">
        <v>2.3E-2</v>
      </c>
      <c r="P28" s="96">
        <v>2.7400000000000001E-2</v>
      </c>
      <c r="Q28" s="133" t="s">
        <v>67</v>
      </c>
      <c r="R28" s="94">
        <v>0.01</v>
      </c>
    </row>
    <row r="29" spans="1:18" ht="12.75" customHeight="1">
      <c r="A29" s="91" t="s">
        <v>178</v>
      </c>
      <c r="B29" s="92">
        <v>42298</v>
      </c>
      <c r="C29" s="92">
        <v>45769</v>
      </c>
      <c r="D29" s="93"/>
      <c r="E29" s="94">
        <v>65000000</v>
      </c>
      <c r="F29" s="131">
        <v>123108226</v>
      </c>
      <c r="G29" s="94">
        <v>50000000</v>
      </c>
      <c r="H29" s="95">
        <v>49850613.170000002</v>
      </c>
      <c r="I29" s="95">
        <v>719386.84</v>
      </c>
      <c r="J29" s="95">
        <v>0</v>
      </c>
      <c r="K29" s="95">
        <v>97.07</v>
      </c>
      <c r="L29" s="95">
        <v>97.82</v>
      </c>
      <c r="M29" s="95">
        <v>99.28</v>
      </c>
      <c r="N29" s="95">
        <v>98.56</v>
      </c>
      <c r="O29" s="132">
        <v>2.3E-2</v>
      </c>
      <c r="P29" s="96">
        <v>2.6700000000000002E-2</v>
      </c>
      <c r="Q29" s="96">
        <v>2.4799999999999999E-2</v>
      </c>
      <c r="R29" s="94">
        <v>0.01</v>
      </c>
    </row>
    <row r="30" spans="1:18" ht="12.75" customHeight="1">
      <c r="A30" s="91" t="s">
        <v>179</v>
      </c>
      <c r="B30" s="92">
        <v>42326</v>
      </c>
      <c r="C30" s="92">
        <v>45769</v>
      </c>
      <c r="D30" s="93"/>
      <c r="E30" s="94">
        <v>70000000</v>
      </c>
      <c r="F30" s="131">
        <v>109600000</v>
      </c>
      <c r="G30" s="94">
        <v>70000000</v>
      </c>
      <c r="H30" s="95">
        <v>68692500</v>
      </c>
      <c r="I30" s="95">
        <v>1426500</v>
      </c>
      <c r="J30" s="95">
        <v>0</v>
      </c>
      <c r="K30" s="95">
        <v>97.54</v>
      </c>
      <c r="L30" s="95">
        <v>97.51</v>
      </c>
      <c r="M30" s="95">
        <v>98.49</v>
      </c>
      <c r="N30" s="95">
        <v>97.96</v>
      </c>
      <c r="O30" s="132">
        <v>2.3E-2</v>
      </c>
      <c r="P30" s="96">
        <v>2.6100000000000002E-2</v>
      </c>
      <c r="Q30" s="96">
        <v>2.5600000000000001E-2</v>
      </c>
      <c r="R30" s="94">
        <v>0.01</v>
      </c>
    </row>
    <row r="31" spans="1:18" ht="12.75" customHeight="1">
      <c r="A31" s="91" t="s">
        <v>186</v>
      </c>
      <c r="B31" s="100">
        <v>42347</v>
      </c>
      <c r="C31" s="92">
        <v>45769</v>
      </c>
      <c r="D31" s="134"/>
      <c r="E31" s="135">
        <v>65000000</v>
      </c>
      <c r="F31" s="136">
        <v>105650000</v>
      </c>
      <c r="G31" s="135">
        <v>65000000</v>
      </c>
      <c r="H31" s="137">
        <v>65063370</v>
      </c>
      <c r="I31" s="137">
        <v>162050</v>
      </c>
      <c r="J31" s="137">
        <v>30420</v>
      </c>
      <c r="K31" s="137">
        <v>99</v>
      </c>
      <c r="L31" s="137">
        <v>98.76</v>
      </c>
      <c r="M31" s="137">
        <v>100.19</v>
      </c>
      <c r="N31" s="137">
        <v>99.8</v>
      </c>
      <c r="O31" s="132">
        <v>2.3E-2</v>
      </c>
      <c r="P31" s="138">
        <v>2.4299999999999999E-2</v>
      </c>
      <c r="Q31" s="138">
        <v>2.3400000000000001E-2</v>
      </c>
      <c r="R31" s="135">
        <v>0.01</v>
      </c>
    </row>
    <row r="32" spans="1:18" ht="12.75" customHeight="1">
      <c r="A32" s="121" t="s">
        <v>187</v>
      </c>
      <c r="B32" s="122"/>
      <c r="C32" s="122"/>
      <c r="D32" s="123"/>
      <c r="E32" s="104">
        <f>+E26</f>
        <v>300000000</v>
      </c>
      <c r="F32" s="104">
        <f t="shared" ref="F32:G32" si="1">+F26</f>
        <v>583316452</v>
      </c>
      <c r="G32" s="104">
        <f t="shared" si="1"/>
        <v>235000000</v>
      </c>
      <c r="H32" s="104">
        <f>SUM(H26:H31)</f>
        <v>234818218.17000002</v>
      </c>
      <c r="I32" s="104">
        <f>SUM(I26:I31)</f>
        <v>2307936.84</v>
      </c>
      <c r="J32" s="104">
        <f>SUM(J26:J31)</f>
        <v>1242155</v>
      </c>
      <c r="K32" s="139"/>
      <c r="L32" s="140"/>
      <c r="M32" s="140"/>
      <c r="N32" s="105"/>
      <c r="O32" s="122"/>
      <c r="P32" s="106"/>
      <c r="Q32" s="122"/>
      <c r="R32" s="107"/>
    </row>
    <row r="33" spans="1:18" ht="13.5" customHeight="1">
      <c r="A33" s="267" t="s">
        <v>234</v>
      </c>
      <c r="B33" s="267"/>
      <c r="C33" s="267"/>
      <c r="D33" s="267"/>
      <c r="E33" s="267"/>
      <c r="F33" s="267"/>
      <c r="G33" s="267"/>
      <c r="H33" s="267"/>
      <c r="I33" s="267"/>
      <c r="J33" s="267"/>
      <c r="K33" s="267"/>
      <c r="L33" s="267"/>
      <c r="M33" s="267"/>
      <c r="N33" s="267"/>
      <c r="O33" s="267"/>
      <c r="P33" s="267"/>
      <c r="Q33" s="267"/>
      <c r="R33" s="267"/>
    </row>
    <row r="34" spans="1:18" ht="13.5" customHeight="1">
      <c r="A34" s="395" t="s">
        <v>235</v>
      </c>
      <c r="B34" s="395"/>
      <c r="C34" s="395"/>
      <c r="D34" s="395"/>
      <c r="E34" s="395"/>
      <c r="F34" s="395"/>
      <c r="G34" s="395"/>
      <c r="H34" s="395"/>
      <c r="I34" s="395"/>
      <c r="J34" s="395"/>
      <c r="K34" s="395"/>
      <c r="L34" s="395"/>
      <c r="M34" s="395"/>
      <c r="N34" s="395"/>
      <c r="O34" s="395"/>
      <c r="P34" s="395"/>
      <c r="Q34" s="395"/>
      <c r="R34" s="395"/>
    </row>
    <row r="35" spans="1:18" ht="13.5" customHeight="1">
      <c r="A35" s="333"/>
      <c r="B35" s="333"/>
      <c r="C35" s="333"/>
      <c r="D35" s="333"/>
      <c r="E35" s="333"/>
      <c r="F35" s="333"/>
      <c r="G35" s="333"/>
      <c r="H35" s="333"/>
      <c r="I35" s="333"/>
      <c r="J35" s="333"/>
      <c r="K35" s="333"/>
      <c r="L35" s="333"/>
      <c r="M35" s="333"/>
      <c r="N35" s="333"/>
      <c r="O35" s="333"/>
      <c r="P35" s="333"/>
      <c r="Q35" s="333"/>
      <c r="R35" s="333"/>
    </row>
    <row r="36" spans="1:18" ht="13.5" customHeight="1">
      <c r="A36" s="395" t="s">
        <v>236</v>
      </c>
      <c r="B36" s="395"/>
      <c r="C36" s="395"/>
      <c r="D36" s="395"/>
      <c r="E36" s="395"/>
      <c r="F36" s="395"/>
      <c r="G36" s="395"/>
      <c r="H36" s="395"/>
      <c r="I36" s="395"/>
      <c r="J36" s="395"/>
      <c r="K36" s="395"/>
      <c r="L36" s="395"/>
      <c r="M36" s="395"/>
      <c r="N36" s="395"/>
      <c r="O36" s="395"/>
      <c r="P36" s="395"/>
      <c r="Q36" s="395"/>
      <c r="R36" s="395"/>
    </row>
    <row r="37" spans="1:18" ht="13.5" customHeight="1">
      <c r="A37" s="333"/>
      <c r="B37" s="333"/>
      <c r="C37" s="333"/>
      <c r="D37" s="333"/>
      <c r="E37" s="333"/>
      <c r="F37" s="333"/>
      <c r="G37" s="333"/>
      <c r="H37" s="333"/>
      <c r="I37" s="333"/>
      <c r="J37" s="333"/>
      <c r="K37" s="333"/>
      <c r="L37" s="333"/>
      <c r="M37" s="333"/>
      <c r="N37" s="333"/>
      <c r="O37" s="333"/>
      <c r="P37" s="333"/>
      <c r="Q37" s="333"/>
      <c r="R37" s="333"/>
    </row>
    <row r="38" spans="1:18" ht="14.25" customHeight="1">
      <c r="A38" s="268"/>
      <c r="B38" s="268"/>
      <c r="C38" s="268"/>
      <c r="D38" s="268"/>
      <c r="E38" s="268"/>
      <c r="F38" s="268"/>
      <c r="G38" s="268"/>
      <c r="H38" s="268"/>
      <c r="I38" s="268"/>
      <c r="J38" s="268"/>
      <c r="K38" s="268"/>
      <c r="L38" s="268"/>
      <c r="M38" s="268"/>
      <c r="N38" s="268"/>
      <c r="O38" s="268"/>
      <c r="P38" s="268"/>
      <c r="Q38" s="268"/>
      <c r="R38" s="268"/>
    </row>
    <row r="39" spans="1:18" ht="12.75">
      <c r="A39" s="396" t="s">
        <v>278</v>
      </c>
      <c r="B39" s="396"/>
      <c r="C39" s="396"/>
      <c r="D39" s="396"/>
      <c r="E39" s="396"/>
      <c r="F39" s="396"/>
      <c r="G39" s="396"/>
      <c r="H39" s="396"/>
      <c r="I39" s="396"/>
      <c r="J39" s="396"/>
      <c r="K39" s="396"/>
      <c r="L39" s="396"/>
      <c r="M39" s="396"/>
      <c r="N39" s="396"/>
      <c r="O39" s="396"/>
      <c r="P39" s="396"/>
      <c r="Q39" s="396"/>
      <c r="R39" s="396"/>
    </row>
    <row r="40" spans="1:18" ht="15.75" customHeight="1">
      <c r="A40" s="332"/>
      <c r="B40" s="332"/>
      <c r="C40" s="332"/>
      <c r="D40" s="332"/>
      <c r="E40" s="332"/>
      <c r="F40" s="332"/>
      <c r="G40" s="332"/>
      <c r="H40" s="332"/>
      <c r="I40" s="332"/>
      <c r="J40" s="332"/>
      <c r="K40" s="332"/>
      <c r="L40" s="332"/>
      <c r="M40" s="332"/>
      <c r="N40" s="332"/>
      <c r="O40" s="332"/>
      <c r="P40" s="332"/>
      <c r="Q40" s="332"/>
      <c r="R40" s="332"/>
    </row>
    <row r="41" spans="1:18" ht="12.75">
      <c r="A41" s="71" t="s">
        <v>170</v>
      </c>
      <c r="B41" s="331"/>
      <c r="C41" s="72"/>
      <c r="D41" s="72"/>
      <c r="E41" s="72"/>
      <c r="F41" s="73"/>
      <c r="G41" s="74"/>
      <c r="H41" s="74"/>
      <c r="I41" s="75"/>
      <c r="J41" s="76"/>
      <c r="K41" s="72"/>
      <c r="L41" s="72"/>
      <c r="M41" s="72"/>
      <c r="N41" s="77"/>
      <c r="O41" s="77"/>
      <c r="P41" s="77"/>
      <c r="Q41" s="78"/>
      <c r="R41" s="77"/>
    </row>
    <row r="42" spans="1:18" ht="15" customHeight="1">
      <c r="A42" s="397" t="s">
        <v>215</v>
      </c>
      <c r="B42" s="397" t="s">
        <v>216</v>
      </c>
      <c r="C42" s="397" t="s">
        <v>217</v>
      </c>
      <c r="D42" s="397" t="s">
        <v>218</v>
      </c>
      <c r="E42" s="79" t="s">
        <v>172</v>
      </c>
      <c r="F42" s="80"/>
      <c r="G42" s="81"/>
      <c r="H42" s="397" t="s">
        <v>175</v>
      </c>
      <c r="I42" s="399" t="s">
        <v>219</v>
      </c>
      <c r="J42" s="399" t="s">
        <v>220</v>
      </c>
      <c r="K42" s="81" t="s">
        <v>173</v>
      </c>
      <c r="L42" s="81"/>
      <c r="M42" s="81"/>
      <c r="N42" s="82"/>
      <c r="O42" s="401" t="s">
        <v>221</v>
      </c>
      <c r="P42" s="403" t="s">
        <v>174</v>
      </c>
      <c r="Q42" s="404"/>
      <c r="R42" s="401" t="s">
        <v>222</v>
      </c>
    </row>
    <row r="43" spans="1:18" ht="72.75" customHeight="1">
      <c r="A43" s="398"/>
      <c r="B43" s="398"/>
      <c r="C43" s="398"/>
      <c r="D43" s="398"/>
      <c r="E43" s="251" t="s">
        <v>223</v>
      </c>
      <c r="F43" s="252" t="s">
        <v>224</v>
      </c>
      <c r="G43" s="253" t="s">
        <v>225</v>
      </c>
      <c r="H43" s="398"/>
      <c r="I43" s="400"/>
      <c r="J43" s="400"/>
      <c r="K43" s="254" t="s">
        <v>226</v>
      </c>
      <c r="L43" s="252" t="s">
        <v>227</v>
      </c>
      <c r="M43" s="252" t="s">
        <v>228</v>
      </c>
      <c r="N43" s="255" t="s">
        <v>229</v>
      </c>
      <c r="O43" s="402"/>
      <c r="P43" s="253" t="s">
        <v>230</v>
      </c>
      <c r="Q43" s="253" t="s">
        <v>231</v>
      </c>
      <c r="R43" s="402"/>
    </row>
    <row r="44" spans="1:18">
      <c r="A44" s="152" t="s">
        <v>190</v>
      </c>
      <c r="B44" s="153"/>
      <c r="C44" s="154">
        <v>44396</v>
      </c>
      <c r="D44" s="155">
        <v>3834</v>
      </c>
      <c r="E44" s="156">
        <f>+E45+E46+E47+E48+E49+E50+E51</f>
        <v>320000000</v>
      </c>
      <c r="F44" s="156">
        <f>+F45+F46+F47+F48+F49+F50+F51</f>
        <v>777335000</v>
      </c>
      <c r="G44" s="156">
        <f>+G45+G46+G47+G48+G49+G50+G51</f>
        <v>322900000</v>
      </c>
      <c r="H44" s="157"/>
      <c r="I44" s="158"/>
      <c r="J44" s="159"/>
      <c r="K44" s="157"/>
      <c r="L44" s="157"/>
      <c r="M44" s="157"/>
      <c r="N44" s="157"/>
      <c r="O44" s="160">
        <v>0.05</v>
      </c>
      <c r="P44" s="157"/>
      <c r="Q44" s="157"/>
      <c r="R44" s="161"/>
    </row>
    <row r="45" spans="1:18">
      <c r="A45" s="91" t="s">
        <v>176</v>
      </c>
      <c r="B45" s="92">
        <v>40562</v>
      </c>
      <c r="C45" s="92">
        <v>44396</v>
      </c>
      <c r="D45" s="93"/>
      <c r="E45" s="94">
        <v>45000000</v>
      </c>
      <c r="F45" s="144">
        <v>154220000</v>
      </c>
      <c r="G45" s="94">
        <v>45000000</v>
      </c>
      <c r="H45" s="98">
        <v>43510425.009999998</v>
      </c>
      <c r="I45" s="145">
        <v>1489574.99</v>
      </c>
      <c r="J45" s="94">
        <v>0</v>
      </c>
      <c r="K45" s="99">
        <v>95.47</v>
      </c>
      <c r="L45" s="95">
        <v>96.52</v>
      </c>
      <c r="M45" s="99">
        <v>97.02</v>
      </c>
      <c r="N45" s="95">
        <v>96.69</v>
      </c>
      <c r="O45" s="146">
        <v>0.05</v>
      </c>
      <c r="P45" s="96">
        <v>5.6500000000000002E-2</v>
      </c>
      <c r="Q45" s="147">
        <v>5.4899999999999997E-2</v>
      </c>
      <c r="R45" s="94">
        <v>0.18</v>
      </c>
    </row>
    <row r="46" spans="1:18">
      <c r="A46" s="91" t="s">
        <v>177</v>
      </c>
      <c r="B46" s="92">
        <v>40611</v>
      </c>
      <c r="C46" s="92">
        <v>44396</v>
      </c>
      <c r="D46" s="93"/>
      <c r="E46" s="94">
        <v>35000000</v>
      </c>
      <c r="F46" s="144">
        <v>123750000</v>
      </c>
      <c r="G46" s="94">
        <v>35000000</v>
      </c>
      <c r="H46" s="98">
        <v>34309869.979999997</v>
      </c>
      <c r="I46" s="145">
        <v>924630.02</v>
      </c>
      <c r="J46" s="94">
        <v>0</v>
      </c>
      <c r="K46" s="99">
        <v>96.13</v>
      </c>
      <c r="L46" s="95">
        <v>97.08</v>
      </c>
      <c r="M46" s="95">
        <v>97.61</v>
      </c>
      <c r="N46" s="95">
        <v>97.36</v>
      </c>
      <c r="O46" s="146">
        <v>0.05</v>
      </c>
      <c r="P46" s="96">
        <v>5.57E-2</v>
      </c>
      <c r="Q46" s="147">
        <v>5.3999999999999999E-2</v>
      </c>
      <c r="R46" s="94">
        <v>0.18</v>
      </c>
    </row>
    <row r="47" spans="1:18">
      <c r="A47" s="91" t="s">
        <v>178</v>
      </c>
      <c r="B47" s="143">
        <v>40662</v>
      </c>
      <c r="C47" s="143">
        <v>44396</v>
      </c>
      <c r="D47" s="97"/>
      <c r="E47" s="94">
        <v>25000000</v>
      </c>
      <c r="F47" s="144">
        <v>70950000</v>
      </c>
      <c r="G47" s="94">
        <v>22900000</v>
      </c>
      <c r="H47" s="98">
        <v>22632355</v>
      </c>
      <c r="I47" s="145">
        <v>581375</v>
      </c>
      <c r="J47" s="94">
        <v>0</v>
      </c>
      <c r="K47" s="99">
        <v>96.77</v>
      </c>
      <c r="L47" s="162">
        <v>97.19</v>
      </c>
      <c r="M47" s="162">
        <v>97.8</v>
      </c>
      <c r="N47" s="95">
        <v>97.46</v>
      </c>
      <c r="O47" s="146">
        <v>0.05</v>
      </c>
      <c r="P47" s="96">
        <v>5.4899999999999997E-2</v>
      </c>
      <c r="Q47" s="147">
        <v>5.3900000000000003E-2</v>
      </c>
      <c r="R47" s="94">
        <v>0.19</v>
      </c>
    </row>
    <row r="48" spans="1:18">
      <c r="A48" s="91" t="s">
        <v>179</v>
      </c>
      <c r="B48" s="92">
        <v>40716</v>
      </c>
      <c r="C48" s="92">
        <v>44396</v>
      </c>
      <c r="D48" s="93"/>
      <c r="E48" s="94">
        <v>50000000</v>
      </c>
      <c r="F48" s="131">
        <v>83950000</v>
      </c>
      <c r="G48" s="94">
        <v>50000000</v>
      </c>
      <c r="H48" s="94">
        <v>49698275</v>
      </c>
      <c r="I48" s="94">
        <v>1356725</v>
      </c>
      <c r="J48" s="94">
        <v>0</v>
      </c>
      <c r="K48" s="95">
        <v>96.75</v>
      </c>
      <c r="L48" s="95">
        <v>96.96</v>
      </c>
      <c r="M48" s="95">
        <v>97.82</v>
      </c>
      <c r="N48" s="95">
        <v>97.29</v>
      </c>
      <c r="O48" s="132">
        <v>0.05</v>
      </c>
      <c r="P48" s="96">
        <v>5.4899999999999997E-2</v>
      </c>
      <c r="Q48" s="96">
        <v>5.4199999999999998E-2</v>
      </c>
      <c r="R48" s="94">
        <v>0.22</v>
      </c>
    </row>
    <row r="49" spans="1:18">
      <c r="A49" s="91" t="s">
        <v>186</v>
      </c>
      <c r="B49" s="92">
        <v>40765</v>
      </c>
      <c r="C49" s="92">
        <v>44396</v>
      </c>
      <c r="D49" s="93"/>
      <c r="E49" s="94">
        <v>50000000</v>
      </c>
      <c r="F49" s="131">
        <v>134800000</v>
      </c>
      <c r="G49" s="94">
        <v>50000000</v>
      </c>
      <c r="H49" s="94">
        <v>49195799.990000002</v>
      </c>
      <c r="I49" s="94">
        <v>954200</v>
      </c>
      <c r="J49" s="94">
        <v>0</v>
      </c>
      <c r="K49" s="95">
        <v>97.51</v>
      </c>
      <c r="L49" s="95">
        <v>97.92</v>
      </c>
      <c r="M49" s="95">
        <v>98.23</v>
      </c>
      <c r="N49" s="95">
        <v>98.09</v>
      </c>
      <c r="O49" s="132">
        <v>0.05</v>
      </c>
      <c r="P49" s="96">
        <v>5.3900000000000003E-2</v>
      </c>
      <c r="Q49" s="96">
        <v>5.3100000000000001E-2</v>
      </c>
      <c r="R49" s="94">
        <v>0.18</v>
      </c>
    </row>
    <row r="50" spans="1:18">
      <c r="A50" s="148" t="s">
        <v>191</v>
      </c>
      <c r="B50" s="92">
        <v>40821</v>
      </c>
      <c r="C50" s="92">
        <v>44396</v>
      </c>
      <c r="D50" s="93"/>
      <c r="E50" s="94">
        <v>55000000</v>
      </c>
      <c r="F50" s="131">
        <v>105650000</v>
      </c>
      <c r="G50" s="94">
        <v>55000000</v>
      </c>
      <c r="H50" s="94">
        <v>54680400</v>
      </c>
      <c r="I50" s="94">
        <v>908100</v>
      </c>
      <c r="J50" s="94">
        <v>0</v>
      </c>
      <c r="K50" s="95">
        <v>97.66</v>
      </c>
      <c r="L50" s="95">
        <v>97.85</v>
      </c>
      <c r="M50" s="95">
        <v>99.71</v>
      </c>
      <c r="N50" s="95">
        <v>98.35</v>
      </c>
      <c r="O50" s="132">
        <v>0.05</v>
      </c>
      <c r="P50" s="96">
        <v>5.3800000000000001E-2</v>
      </c>
      <c r="Q50" s="96">
        <v>5.28E-2</v>
      </c>
      <c r="R50" s="94">
        <v>0.2</v>
      </c>
    </row>
    <row r="51" spans="1:18">
      <c r="A51" s="148" t="s">
        <v>188</v>
      </c>
      <c r="B51" s="92">
        <v>40891</v>
      </c>
      <c r="C51" s="92">
        <v>44396</v>
      </c>
      <c r="D51" s="93"/>
      <c r="E51" s="94">
        <v>60000000</v>
      </c>
      <c r="F51" s="131">
        <v>104015000</v>
      </c>
      <c r="G51" s="94">
        <v>65000000</v>
      </c>
      <c r="H51" s="94">
        <v>65194151.009999998</v>
      </c>
      <c r="I51" s="94">
        <v>1118849</v>
      </c>
      <c r="J51" s="94">
        <v>0</v>
      </c>
      <c r="K51" s="95">
        <v>97.61</v>
      </c>
      <c r="L51" s="95">
        <v>97.61</v>
      </c>
      <c r="M51" s="95">
        <v>99.39</v>
      </c>
      <c r="N51" s="95">
        <v>98.28</v>
      </c>
      <c r="O51" s="132">
        <v>0.05</v>
      </c>
      <c r="P51" s="96">
        <v>5.3900000000000003E-2</v>
      </c>
      <c r="Q51" s="96">
        <v>5.2999999999999999E-2</v>
      </c>
      <c r="R51" s="94">
        <v>0.22</v>
      </c>
    </row>
    <row r="52" spans="1:18">
      <c r="A52" s="83" t="s">
        <v>192</v>
      </c>
      <c r="B52" s="163"/>
      <c r="C52" s="164">
        <v>44753</v>
      </c>
      <c r="D52" s="86">
        <v>3834</v>
      </c>
      <c r="E52" s="165">
        <f>E53+E54+E55+E56+E57+E58</f>
        <v>305000000</v>
      </c>
      <c r="F52" s="165">
        <f>F53+F54+F55+F56+F57+F58</f>
        <v>993475000</v>
      </c>
      <c r="G52" s="165">
        <f>G53+G54+G55+G56+G57+G58</f>
        <v>305000000</v>
      </c>
      <c r="H52" s="166"/>
      <c r="I52" s="142"/>
      <c r="J52" s="167"/>
      <c r="K52" s="141"/>
      <c r="L52" s="141"/>
      <c r="M52" s="141"/>
      <c r="N52" s="141"/>
      <c r="O52" s="168">
        <v>0.05</v>
      </c>
      <c r="P52" s="141"/>
      <c r="Q52" s="141"/>
      <c r="R52" s="141"/>
    </row>
    <row r="53" spans="1:18">
      <c r="A53" s="91" t="s">
        <v>176</v>
      </c>
      <c r="B53" s="92">
        <v>40919</v>
      </c>
      <c r="C53" s="92">
        <v>44753</v>
      </c>
      <c r="D53" s="93"/>
      <c r="E53" s="94">
        <v>50000000</v>
      </c>
      <c r="F53" s="94">
        <v>136340000</v>
      </c>
      <c r="G53" s="94">
        <v>50000000</v>
      </c>
      <c r="H53" s="169">
        <v>48865160.009999998</v>
      </c>
      <c r="I53" s="169">
        <v>1134839.99</v>
      </c>
      <c r="J53" s="170">
        <v>0</v>
      </c>
      <c r="K53" s="171">
        <v>97.05</v>
      </c>
      <c r="L53" s="171">
        <v>97.45</v>
      </c>
      <c r="M53" s="171">
        <v>98.84</v>
      </c>
      <c r="N53" s="171">
        <v>97.73</v>
      </c>
      <c r="O53" s="132">
        <v>0.05</v>
      </c>
      <c r="P53" s="172">
        <v>5.4399999999999997E-2</v>
      </c>
      <c r="Q53" s="172">
        <v>5.3499999999999999E-2</v>
      </c>
      <c r="R53" s="171">
        <v>0.22</v>
      </c>
    </row>
    <row r="54" spans="1:18">
      <c r="A54" s="91" t="s">
        <v>177</v>
      </c>
      <c r="B54" s="92">
        <v>40982</v>
      </c>
      <c r="C54" s="92">
        <v>44753</v>
      </c>
      <c r="D54" s="93"/>
      <c r="E54" s="94">
        <v>55000000</v>
      </c>
      <c r="F54" s="94">
        <v>159590000</v>
      </c>
      <c r="G54" s="94">
        <v>55000000</v>
      </c>
      <c r="H54" s="169">
        <v>55968530.009999998</v>
      </c>
      <c r="I54" s="94">
        <v>0</v>
      </c>
      <c r="J54" s="173">
        <v>495530.02</v>
      </c>
      <c r="K54" s="171">
        <v>100.27</v>
      </c>
      <c r="L54" s="171">
        <v>100.72</v>
      </c>
      <c r="M54" s="171">
        <v>101.34</v>
      </c>
      <c r="N54" s="171">
        <v>100.9</v>
      </c>
      <c r="O54" s="132">
        <v>0.05</v>
      </c>
      <c r="P54" s="172">
        <v>5.0299999999999997E-2</v>
      </c>
      <c r="Q54" s="172">
        <v>4.9500000000000002E-2</v>
      </c>
      <c r="R54" s="171">
        <v>0.15</v>
      </c>
    </row>
    <row r="55" spans="1:18">
      <c r="A55" s="91" t="s">
        <v>178</v>
      </c>
      <c r="B55" s="92">
        <v>41108</v>
      </c>
      <c r="C55" s="92">
        <v>44753</v>
      </c>
      <c r="D55" s="93"/>
      <c r="E55" s="94">
        <v>40000000</v>
      </c>
      <c r="F55" s="94">
        <v>196350000</v>
      </c>
      <c r="G55" s="94">
        <v>40000000</v>
      </c>
      <c r="H55" s="169">
        <v>41067699.990000002</v>
      </c>
      <c r="I55" s="94">
        <v>0</v>
      </c>
      <c r="J55" s="173">
        <v>1027699.99</v>
      </c>
      <c r="K55" s="171">
        <v>101.57</v>
      </c>
      <c r="L55" s="171">
        <v>102.39</v>
      </c>
      <c r="M55" s="171">
        <v>102.77</v>
      </c>
      <c r="N55" s="171">
        <v>102.57</v>
      </c>
      <c r="O55" s="132">
        <v>0.05</v>
      </c>
      <c r="P55" s="172">
        <v>4.8599999999999997E-2</v>
      </c>
      <c r="Q55" s="172">
        <v>4.7300000000000002E-2</v>
      </c>
      <c r="R55" s="171">
        <v>0.16</v>
      </c>
    </row>
    <row r="56" spans="1:18">
      <c r="A56" s="91" t="s">
        <v>179</v>
      </c>
      <c r="B56" s="92">
        <v>41136</v>
      </c>
      <c r="C56" s="92">
        <v>44753</v>
      </c>
      <c r="D56" s="93"/>
      <c r="E56" s="94">
        <v>50000000</v>
      </c>
      <c r="F56" s="94">
        <v>273650000</v>
      </c>
      <c r="G56" s="94">
        <v>50000000</v>
      </c>
      <c r="H56" s="169">
        <v>53974500</v>
      </c>
      <c r="I56" s="94">
        <v>0</v>
      </c>
      <c r="J56" s="173">
        <v>3734499.99</v>
      </c>
      <c r="K56" s="171">
        <v>106.17</v>
      </c>
      <c r="L56" s="171">
        <v>107.19</v>
      </c>
      <c r="M56" s="171">
        <v>107.69</v>
      </c>
      <c r="N56" s="171">
        <v>107.47</v>
      </c>
      <c r="O56" s="132">
        <v>0.05</v>
      </c>
      <c r="P56" s="172">
        <v>4.2700000000000002E-2</v>
      </c>
      <c r="Q56" s="172">
        <v>4.1200000000000001E-2</v>
      </c>
      <c r="R56" s="171">
        <v>0.08</v>
      </c>
    </row>
    <row r="57" spans="1:18">
      <c r="A57" s="91" t="s">
        <v>186</v>
      </c>
      <c r="B57" s="92">
        <v>41178</v>
      </c>
      <c r="C57" s="92">
        <v>44753</v>
      </c>
      <c r="D57" s="93"/>
      <c r="E57" s="94">
        <v>55000000</v>
      </c>
      <c r="F57" s="94">
        <v>153195000</v>
      </c>
      <c r="G57" s="94">
        <v>55000000</v>
      </c>
      <c r="H57" s="169">
        <v>62457425.030000001</v>
      </c>
      <c r="I57" s="94">
        <v>0</v>
      </c>
      <c r="J57" s="173">
        <v>6879925.0199999996</v>
      </c>
      <c r="K57" s="171">
        <v>111.82</v>
      </c>
      <c r="L57" s="171">
        <v>112.25</v>
      </c>
      <c r="M57" s="171">
        <v>114.21</v>
      </c>
      <c r="N57" s="171">
        <v>112.51</v>
      </c>
      <c r="O57" s="132">
        <v>0.05</v>
      </c>
      <c r="P57" s="172">
        <v>3.5900000000000001E-2</v>
      </c>
      <c r="Q57" s="172">
        <v>3.5099999999999999E-2</v>
      </c>
      <c r="R57" s="171">
        <v>0.04</v>
      </c>
    </row>
    <row r="58" spans="1:18">
      <c r="A58" s="148" t="s">
        <v>191</v>
      </c>
      <c r="B58" s="92">
        <v>41241</v>
      </c>
      <c r="C58" s="92">
        <v>44753</v>
      </c>
      <c r="D58" s="134"/>
      <c r="E58" s="94">
        <v>55000000</v>
      </c>
      <c r="F58" s="135">
        <v>74350000</v>
      </c>
      <c r="G58" s="94">
        <v>55000000</v>
      </c>
      <c r="H58" s="174">
        <v>63141915</v>
      </c>
      <c r="I58" s="135">
        <v>0</v>
      </c>
      <c r="J58" s="175">
        <v>7085915</v>
      </c>
      <c r="K58" s="176">
        <v>112.6</v>
      </c>
      <c r="L58" s="176">
        <v>112.18</v>
      </c>
      <c r="M58" s="176">
        <v>113.73</v>
      </c>
      <c r="N58" s="176">
        <v>112.88</v>
      </c>
      <c r="O58" s="132">
        <v>0.05</v>
      </c>
      <c r="P58" s="177">
        <v>3.4799999999999998E-2</v>
      </c>
      <c r="Q58" s="177">
        <v>3.4500000000000003E-2</v>
      </c>
      <c r="R58" s="176">
        <v>0.04</v>
      </c>
    </row>
    <row r="59" spans="1:18">
      <c r="A59" s="83" t="s">
        <v>193</v>
      </c>
      <c r="B59" s="163"/>
      <c r="C59" s="164">
        <v>45116</v>
      </c>
      <c r="D59" s="86">
        <v>3833</v>
      </c>
      <c r="E59" s="165">
        <f>E60+E61+E62+E63+E64+E65+E66+E67</f>
        <v>400000000</v>
      </c>
      <c r="F59" s="165">
        <f>F60+F61+F62+F63+F64+F65+F66+F67</f>
        <v>822729400</v>
      </c>
      <c r="G59" s="165">
        <f>G60+G61+G62+G63+G64+G65+G66+G67</f>
        <v>350000000</v>
      </c>
      <c r="H59" s="166"/>
      <c r="I59" s="142"/>
      <c r="J59" s="167"/>
      <c r="K59" s="178"/>
      <c r="L59" s="178"/>
      <c r="M59" s="178"/>
      <c r="N59" s="178"/>
      <c r="O59" s="168">
        <v>0.04</v>
      </c>
      <c r="P59" s="141"/>
      <c r="Q59" s="141"/>
      <c r="R59" s="178"/>
    </row>
    <row r="60" spans="1:18">
      <c r="A60" s="91" t="s">
        <v>176</v>
      </c>
      <c r="B60" s="92">
        <v>41283</v>
      </c>
      <c r="C60" s="92">
        <v>45116</v>
      </c>
      <c r="D60" s="93"/>
      <c r="E60" s="94">
        <v>50000000</v>
      </c>
      <c r="F60" s="94">
        <v>177139000</v>
      </c>
      <c r="G60" s="94">
        <v>50000000</v>
      </c>
      <c r="H60" s="169">
        <v>52620402.200000003</v>
      </c>
      <c r="I60" s="94">
        <v>0</v>
      </c>
      <c r="J60" s="173">
        <v>2620402.2000000002</v>
      </c>
      <c r="K60" s="171">
        <v>104.45</v>
      </c>
      <c r="L60" s="171">
        <v>105.08</v>
      </c>
      <c r="M60" s="171">
        <v>105.71</v>
      </c>
      <c r="N60" s="171">
        <v>105.24</v>
      </c>
      <c r="O60" s="132">
        <v>0.04</v>
      </c>
      <c r="P60" s="172">
        <v>3.5200000000000002E-2</v>
      </c>
      <c r="Q60" s="172">
        <v>3.4299999999999997E-2</v>
      </c>
      <c r="R60" s="171">
        <v>0.03</v>
      </c>
    </row>
    <row r="61" spans="1:18">
      <c r="A61" s="91" t="s">
        <v>177</v>
      </c>
      <c r="B61" s="92">
        <v>41311</v>
      </c>
      <c r="C61" s="92">
        <v>45116</v>
      </c>
      <c r="D61" s="93"/>
      <c r="E61" s="94">
        <v>50000000</v>
      </c>
      <c r="F61" s="94">
        <v>105660200</v>
      </c>
      <c r="G61" s="94">
        <v>50000000</v>
      </c>
      <c r="H61" s="169">
        <v>53525310</v>
      </c>
      <c r="I61" s="94">
        <v>0</v>
      </c>
      <c r="J61" s="173">
        <v>3370310</v>
      </c>
      <c r="K61" s="171">
        <v>106.03</v>
      </c>
      <c r="L61" s="171">
        <v>106.4</v>
      </c>
      <c r="M61" s="171">
        <v>107.18</v>
      </c>
      <c r="N61" s="171">
        <v>106.74</v>
      </c>
      <c r="O61" s="132">
        <v>0.04</v>
      </c>
      <c r="P61" s="172">
        <v>3.3399999999999999E-2</v>
      </c>
      <c r="Q61" s="172">
        <v>3.2599999999999997E-2</v>
      </c>
      <c r="R61" s="171">
        <v>0.01</v>
      </c>
    </row>
    <row r="62" spans="1:18">
      <c r="A62" s="91" t="s">
        <v>178</v>
      </c>
      <c r="B62" s="92">
        <v>41346</v>
      </c>
      <c r="C62" s="92">
        <v>45116</v>
      </c>
      <c r="D62" s="93"/>
      <c r="E62" s="94">
        <v>50000000</v>
      </c>
      <c r="F62" s="94">
        <v>100550200</v>
      </c>
      <c r="G62" s="94">
        <v>50000000</v>
      </c>
      <c r="H62" s="169">
        <v>52065859.68</v>
      </c>
      <c r="I62" s="94">
        <v>0</v>
      </c>
      <c r="J62" s="173">
        <v>1720859.68</v>
      </c>
      <c r="K62" s="171">
        <v>102.65</v>
      </c>
      <c r="L62" s="171">
        <v>102.81</v>
      </c>
      <c r="M62" s="171">
        <v>104.3</v>
      </c>
      <c r="N62" s="171">
        <v>103.44</v>
      </c>
      <c r="O62" s="132">
        <v>0.04</v>
      </c>
      <c r="P62" s="172">
        <v>3.7199999999999997E-2</v>
      </c>
      <c r="Q62" s="172">
        <v>3.6299999999999999E-2</v>
      </c>
      <c r="R62" s="171">
        <v>0.01</v>
      </c>
    </row>
    <row r="63" spans="1:18">
      <c r="A63" s="91" t="s">
        <v>179</v>
      </c>
      <c r="B63" s="92">
        <v>41423</v>
      </c>
      <c r="C63" s="92">
        <v>45116</v>
      </c>
      <c r="D63" s="93"/>
      <c r="E63" s="94">
        <v>50000000</v>
      </c>
      <c r="F63" s="94">
        <v>99840000</v>
      </c>
      <c r="G63" s="94">
        <v>50000000</v>
      </c>
      <c r="H63" s="169">
        <v>53288864</v>
      </c>
      <c r="I63" s="94">
        <v>0</v>
      </c>
      <c r="J63" s="173">
        <v>2523864</v>
      </c>
      <c r="K63" s="171">
        <v>104.17</v>
      </c>
      <c r="L63" s="171">
        <v>104.49</v>
      </c>
      <c r="M63" s="171">
        <v>106.41</v>
      </c>
      <c r="N63" s="171">
        <v>105.05</v>
      </c>
      <c r="O63" s="132">
        <v>0.04</v>
      </c>
      <c r="P63" s="172">
        <v>3.5400000000000001E-2</v>
      </c>
      <c r="Q63" s="172">
        <v>3.4299999999999997E-2</v>
      </c>
      <c r="R63" s="171">
        <v>0.02</v>
      </c>
    </row>
    <row r="64" spans="1:18" ht="15" customHeight="1">
      <c r="A64" s="91" t="s">
        <v>237</v>
      </c>
      <c r="B64" s="92">
        <v>41479</v>
      </c>
      <c r="C64" s="92">
        <v>45116</v>
      </c>
      <c r="D64" s="93"/>
      <c r="E64" s="94">
        <v>50000000</v>
      </c>
      <c r="F64" s="94">
        <v>58400000</v>
      </c>
      <c r="G64" s="94">
        <v>0</v>
      </c>
      <c r="H64" s="149" t="s">
        <v>67</v>
      </c>
      <c r="I64" s="150" t="s">
        <v>67</v>
      </c>
      <c r="J64" s="179" t="s">
        <v>67</v>
      </c>
      <c r="K64" s="171">
        <v>100.22</v>
      </c>
      <c r="L64" s="133" t="s">
        <v>67</v>
      </c>
      <c r="M64" s="150" t="s">
        <v>67</v>
      </c>
      <c r="N64" s="133" t="s">
        <v>67</v>
      </c>
      <c r="O64" s="132">
        <v>0.04</v>
      </c>
      <c r="P64" s="172">
        <v>4.0099999999999997E-2</v>
      </c>
      <c r="Q64" s="147" t="s">
        <v>67</v>
      </c>
      <c r="R64" s="171">
        <v>0.02</v>
      </c>
    </row>
    <row r="65" spans="1:18">
      <c r="A65" s="148" t="s">
        <v>191</v>
      </c>
      <c r="B65" s="92">
        <v>41556</v>
      </c>
      <c r="C65" s="92">
        <v>45116</v>
      </c>
      <c r="D65" s="93"/>
      <c r="E65" s="94">
        <v>50000000</v>
      </c>
      <c r="F65" s="94">
        <v>114350000</v>
      </c>
      <c r="G65" s="94">
        <v>50000000</v>
      </c>
      <c r="H65" s="95">
        <v>51505289.990000002</v>
      </c>
      <c r="I65" s="95">
        <v>0</v>
      </c>
      <c r="J65" s="95">
        <v>1000289.99</v>
      </c>
      <c r="K65" s="171">
        <v>101.36</v>
      </c>
      <c r="L65" s="95">
        <v>101.78</v>
      </c>
      <c r="M65" s="95">
        <v>102.44</v>
      </c>
      <c r="N65" s="95">
        <v>102</v>
      </c>
      <c r="O65" s="132">
        <v>0.04</v>
      </c>
      <c r="P65" s="172">
        <v>3.8699999999999998E-2</v>
      </c>
      <c r="Q65" s="96">
        <v>3.7900000000000003E-2</v>
      </c>
      <c r="R65" s="171">
        <v>0.03</v>
      </c>
    </row>
    <row r="66" spans="1:18">
      <c r="A66" s="148" t="s">
        <v>188</v>
      </c>
      <c r="B66" s="92">
        <v>41598</v>
      </c>
      <c r="C66" s="92">
        <v>45116</v>
      </c>
      <c r="D66" s="93"/>
      <c r="E66" s="94">
        <v>50000000</v>
      </c>
      <c r="F66" s="94">
        <v>86400000</v>
      </c>
      <c r="G66" s="94">
        <v>50000000</v>
      </c>
      <c r="H66" s="95">
        <v>52691085</v>
      </c>
      <c r="I66" s="95">
        <v>0</v>
      </c>
      <c r="J66" s="95">
        <v>1956085</v>
      </c>
      <c r="K66" s="171">
        <v>103.47</v>
      </c>
      <c r="L66" s="95">
        <v>103.58</v>
      </c>
      <c r="M66" s="95">
        <v>104.39</v>
      </c>
      <c r="N66" s="95">
        <v>103.91</v>
      </c>
      <c r="O66" s="132">
        <v>0.04</v>
      </c>
      <c r="P66" s="172">
        <v>3.5999999999999997E-2</v>
      </c>
      <c r="Q66" s="96">
        <v>3.5499999999999997E-2</v>
      </c>
      <c r="R66" s="171">
        <v>0.02</v>
      </c>
    </row>
    <row r="67" spans="1:18">
      <c r="A67" s="91" t="s">
        <v>189</v>
      </c>
      <c r="B67" s="92">
        <v>41626</v>
      </c>
      <c r="C67" s="92">
        <v>45116</v>
      </c>
      <c r="D67" s="93"/>
      <c r="E67" s="94">
        <v>50000000</v>
      </c>
      <c r="F67" s="94">
        <v>80390000</v>
      </c>
      <c r="G67" s="94">
        <v>50000000</v>
      </c>
      <c r="H67" s="95">
        <v>52780076</v>
      </c>
      <c r="I67" s="95">
        <v>0</v>
      </c>
      <c r="J67" s="95">
        <v>1890076</v>
      </c>
      <c r="K67" s="171">
        <v>103.5</v>
      </c>
      <c r="L67" s="95">
        <v>103.62</v>
      </c>
      <c r="M67" s="95">
        <v>104.11</v>
      </c>
      <c r="N67" s="95">
        <v>103.78</v>
      </c>
      <c r="O67" s="132">
        <v>0.04</v>
      </c>
      <c r="P67" s="172">
        <v>3.5900000000000001E-2</v>
      </c>
      <c r="Q67" s="96">
        <v>3.56E-2</v>
      </c>
      <c r="R67" s="171">
        <v>0.02</v>
      </c>
    </row>
    <row r="68" spans="1:18">
      <c r="A68" s="83" t="s">
        <v>194</v>
      </c>
      <c r="B68" s="85"/>
      <c r="C68" s="85">
        <v>45488</v>
      </c>
      <c r="D68" s="129">
        <v>3834</v>
      </c>
      <c r="E68" s="87">
        <f>E69+E70+E71+E74+E72+E73+E75</f>
        <v>380000000</v>
      </c>
      <c r="F68" s="87">
        <f>F69+F70+F71+F74+F72+F73+F75</f>
        <v>902040000</v>
      </c>
      <c r="G68" s="87">
        <f>G69+G70+G71+G74+G72+G73+G75</f>
        <v>380000000</v>
      </c>
      <c r="H68" s="88"/>
      <c r="I68" s="88"/>
      <c r="J68" s="88"/>
      <c r="K68" s="178"/>
      <c r="L68" s="180"/>
      <c r="M68" s="180"/>
      <c r="N68" s="180"/>
      <c r="O68" s="168">
        <v>0.04</v>
      </c>
      <c r="P68" s="181"/>
      <c r="Q68" s="90"/>
      <c r="R68" s="178"/>
    </row>
    <row r="69" spans="1:18">
      <c r="A69" s="91" t="s">
        <v>176</v>
      </c>
      <c r="B69" s="92">
        <v>41654</v>
      </c>
      <c r="C69" s="92">
        <v>45488</v>
      </c>
      <c r="D69" s="93"/>
      <c r="E69" s="94">
        <v>50000000</v>
      </c>
      <c r="F69" s="94">
        <v>94720000</v>
      </c>
      <c r="G69" s="94">
        <v>50000000</v>
      </c>
      <c r="H69" s="95">
        <v>51280776</v>
      </c>
      <c r="I69" s="95">
        <v>0</v>
      </c>
      <c r="J69" s="95">
        <v>1280776</v>
      </c>
      <c r="K69" s="171">
        <v>102.03</v>
      </c>
      <c r="L69" s="95">
        <v>102.31</v>
      </c>
      <c r="M69" s="95">
        <v>103.03</v>
      </c>
      <c r="N69" s="95">
        <v>102.56</v>
      </c>
      <c r="O69" s="132">
        <v>0.04</v>
      </c>
      <c r="P69" s="172">
        <v>3.8100000000000002E-2</v>
      </c>
      <c r="Q69" s="96">
        <v>3.7400000000000003E-2</v>
      </c>
      <c r="R69" s="171">
        <v>0.02</v>
      </c>
    </row>
    <row r="70" spans="1:18">
      <c r="A70" s="91" t="s">
        <v>177</v>
      </c>
      <c r="B70" s="92">
        <v>41710</v>
      </c>
      <c r="C70" s="92">
        <v>45488</v>
      </c>
      <c r="D70" s="93"/>
      <c r="E70" s="94">
        <v>50000000</v>
      </c>
      <c r="F70" s="94">
        <v>180170000</v>
      </c>
      <c r="G70" s="94">
        <v>50000000</v>
      </c>
      <c r="H70" s="95">
        <v>52414234.979999997</v>
      </c>
      <c r="I70" s="95">
        <v>0</v>
      </c>
      <c r="J70" s="95">
        <v>2109234.9700000002</v>
      </c>
      <c r="K70" s="171">
        <v>103.72</v>
      </c>
      <c r="L70" s="95">
        <v>104.04</v>
      </c>
      <c r="M70" s="95">
        <v>104.46</v>
      </c>
      <c r="N70" s="95">
        <v>104.22</v>
      </c>
      <c r="O70" s="132">
        <v>0.04</v>
      </c>
      <c r="P70" s="172">
        <v>3.5999999999999997E-2</v>
      </c>
      <c r="Q70" s="96">
        <v>3.5499999999999997E-2</v>
      </c>
      <c r="R70" s="171">
        <v>0.04</v>
      </c>
    </row>
    <row r="71" spans="1:18">
      <c r="A71" s="91" t="s">
        <v>195</v>
      </c>
      <c r="B71" s="92">
        <v>41773</v>
      </c>
      <c r="C71" s="92">
        <v>45488</v>
      </c>
      <c r="D71" s="93"/>
      <c r="E71" s="94">
        <v>50000000</v>
      </c>
      <c r="F71" s="94">
        <v>190865000</v>
      </c>
      <c r="G71" s="94">
        <v>50000000</v>
      </c>
      <c r="H71" s="95">
        <v>54396232.530000001</v>
      </c>
      <c r="I71" s="95">
        <v>0</v>
      </c>
      <c r="J71" s="95">
        <v>3746232.5</v>
      </c>
      <c r="K71" s="171">
        <v>107.04</v>
      </c>
      <c r="L71" s="95">
        <v>107.35</v>
      </c>
      <c r="M71" s="95">
        <v>107.98</v>
      </c>
      <c r="N71" s="95">
        <v>107.49</v>
      </c>
      <c r="O71" s="132">
        <v>0.04</v>
      </c>
      <c r="P71" s="172">
        <v>3.2199999999999999E-2</v>
      </c>
      <c r="Q71" s="96">
        <v>3.1600000000000003E-2</v>
      </c>
      <c r="R71" s="171">
        <v>0.05</v>
      </c>
    </row>
    <row r="72" spans="1:18">
      <c r="A72" s="91" t="s">
        <v>179</v>
      </c>
      <c r="B72" s="92">
        <v>41899</v>
      </c>
      <c r="C72" s="92">
        <v>45488</v>
      </c>
      <c r="D72" s="93"/>
      <c r="E72" s="94">
        <v>60000000</v>
      </c>
      <c r="F72" s="94">
        <v>115750000</v>
      </c>
      <c r="G72" s="94">
        <v>60000000</v>
      </c>
      <c r="H72" s="95">
        <v>65026385</v>
      </c>
      <c r="I72" s="95">
        <v>0</v>
      </c>
      <c r="J72" s="95">
        <v>4606385</v>
      </c>
      <c r="K72" s="171">
        <v>107.22</v>
      </c>
      <c r="L72" s="95">
        <v>107.35</v>
      </c>
      <c r="M72" s="95">
        <v>108.28</v>
      </c>
      <c r="N72" s="95">
        <v>107.68</v>
      </c>
      <c r="O72" s="132">
        <v>0.04</v>
      </c>
      <c r="P72" s="172">
        <v>3.1699999999999999E-2</v>
      </c>
      <c r="Q72" s="96">
        <v>3.1199999999999999E-2</v>
      </c>
      <c r="R72" s="171">
        <v>0.04</v>
      </c>
    </row>
    <row r="73" spans="1:18">
      <c r="A73" s="91" t="s">
        <v>186</v>
      </c>
      <c r="B73" s="92">
        <v>41934</v>
      </c>
      <c r="C73" s="92">
        <v>45488</v>
      </c>
      <c r="D73" s="93"/>
      <c r="E73" s="94">
        <v>55000000</v>
      </c>
      <c r="F73" s="94">
        <v>78400000</v>
      </c>
      <c r="G73" s="94">
        <v>55000000</v>
      </c>
      <c r="H73" s="95">
        <v>58003640</v>
      </c>
      <c r="I73" s="95">
        <v>0</v>
      </c>
      <c r="J73" s="95">
        <v>2409640</v>
      </c>
      <c r="K73" s="171">
        <v>103.82</v>
      </c>
      <c r="L73" s="95">
        <v>103.55</v>
      </c>
      <c r="M73" s="95">
        <v>105.78</v>
      </c>
      <c r="N73" s="95">
        <v>104.38</v>
      </c>
      <c r="O73" s="132">
        <v>0.04</v>
      </c>
      <c r="P73" s="172">
        <v>3.5700000000000003E-2</v>
      </c>
      <c r="Q73" s="96">
        <v>3.5000000000000003E-2</v>
      </c>
      <c r="R73" s="171">
        <v>0.03</v>
      </c>
    </row>
    <row r="74" spans="1:18">
      <c r="A74" s="148" t="s">
        <v>191</v>
      </c>
      <c r="B74" s="92">
        <v>41962</v>
      </c>
      <c r="C74" s="92">
        <v>45488</v>
      </c>
      <c r="D74" s="93"/>
      <c r="E74" s="94">
        <v>60000000</v>
      </c>
      <c r="F74" s="94">
        <v>139615000</v>
      </c>
      <c r="G74" s="94">
        <v>60000000</v>
      </c>
      <c r="H74" s="95">
        <v>62861909</v>
      </c>
      <c r="I74" s="95">
        <v>0</v>
      </c>
      <c r="J74" s="95">
        <v>2027909</v>
      </c>
      <c r="K74" s="171">
        <v>102.85</v>
      </c>
      <c r="L74" s="95">
        <v>103.1</v>
      </c>
      <c r="M74" s="95">
        <v>103.81</v>
      </c>
      <c r="N74" s="95">
        <v>103.38</v>
      </c>
      <c r="O74" s="132">
        <v>0.04</v>
      </c>
      <c r="P74" s="172">
        <v>3.6900000000000002E-2</v>
      </c>
      <c r="Q74" s="96">
        <v>3.6200000000000003E-2</v>
      </c>
      <c r="R74" s="171">
        <v>0.02</v>
      </c>
    </row>
    <row r="75" spans="1:18">
      <c r="A75" s="148" t="s">
        <v>188</v>
      </c>
      <c r="B75" s="100">
        <v>41983</v>
      </c>
      <c r="C75" s="92">
        <v>45488</v>
      </c>
      <c r="D75" s="134"/>
      <c r="E75" s="135">
        <v>55000000</v>
      </c>
      <c r="F75" s="135">
        <v>102520000</v>
      </c>
      <c r="G75" s="135">
        <v>55000000</v>
      </c>
      <c r="H75" s="137">
        <v>61033950.009999998</v>
      </c>
      <c r="I75" s="137">
        <v>0</v>
      </c>
      <c r="J75" s="137">
        <v>5142950</v>
      </c>
      <c r="K75" s="176">
        <v>108.48</v>
      </c>
      <c r="L75" s="137">
        <v>109.22</v>
      </c>
      <c r="M75" s="137">
        <v>109.61</v>
      </c>
      <c r="N75" s="137">
        <v>109.35</v>
      </c>
      <c r="O75" s="132">
        <v>0.04</v>
      </c>
      <c r="P75" s="177">
        <v>0.03</v>
      </c>
      <c r="Q75" s="138">
        <v>2.9000000000000001E-2</v>
      </c>
      <c r="R75" s="176">
        <v>0.02</v>
      </c>
    </row>
    <row r="76" spans="1:18">
      <c r="A76" s="83" t="s">
        <v>196</v>
      </c>
      <c r="B76" s="85"/>
      <c r="C76" s="85">
        <v>45852</v>
      </c>
      <c r="D76" s="129">
        <v>3834</v>
      </c>
      <c r="E76" s="87">
        <f>E77</f>
        <v>50000000</v>
      </c>
      <c r="F76" s="87">
        <f>F77</f>
        <v>181030000</v>
      </c>
      <c r="G76" s="87">
        <f>G77</f>
        <v>50000000</v>
      </c>
      <c r="H76" s="88"/>
      <c r="I76" s="88"/>
      <c r="J76" s="88"/>
      <c r="K76" s="178"/>
      <c r="L76" s="180"/>
      <c r="M76" s="180"/>
      <c r="N76" s="180"/>
      <c r="O76" s="168">
        <v>3.1E-2</v>
      </c>
      <c r="P76" s="181"/>
      <c r="Q76" s="90"/>
      <c r="R76" s="178"/>
    </row>
    <row r="77" spans="1:18">
      <c r="A77" s="126" t="s">
        <v>176</v>
      </c>
      <c r="B77" s="116">
        <v>42018</v>
      </c>
      <c r="C77" s="116">
        <v>45852</v>
      </c>
      <c r="D77" s="117"/>
      <c r="E77" s="101">
        <v>50000000</v>
      </c>
      <c r="F77" s="101">
        <v>181030000</v>
      </c>
      <c r="G77" s="101">
        <v>50000000</v>
      </c>
      <c r="H77" s="118">
        <v>50121100</v>
      </c>
      <c r="I77" s="118">
        <v>0</v>
      </c>
      <c r="J77" s="118">
        <v>121100</v>
      </c>
      <c r="K77" s="182">
        <v>99.57</v>
      </c>
      <c r="L77" s="118">
        <v>100.12</v>
      </c>
      <c r="M77" s="118">
        <v>100.54</v>
      </c>
      <c r="N77" s="118">
        <v>100.24</v>
      </c>
      <c r="O77" s="119">
        <v>3.1E-2</v>
      </c>
      <c r="P77" s="183">
        <v>3.1699999999999999E-2</v>
      </c>
      <c r="Q77" s="102">
        <v>3.09E-2</v>
      </c>
      <c r="R77" s="182">
        <v>0.01</v>
      </c>
    </row>
    <row r="78" spans="1:18">
      <c r="A78" s="83" t="s">
        <v>197</v>
      </c>
      <c r="B78" s="85"/>
      <c r="C78" s="85">
        <v>46230</v>
      </c>
      <c r="D78" s="129">
        <v>3834</v>
      </c>
      <c r="E78" s="87">
        <f>E79+E80</f>
        <v>300000000</v>
      </c>
      <c r="F78" s="87">
        <f>F79+F80</f>
        <v>458300000</v>
      </c>
      <c r="G78" s="87">
        <f>G79+G80</f>
        <v>300000000</v>
      </c>
      <c r="H78" s="88"/>
      <c r="I78" s="88"/>
      <c r="J78" s="88"/>
      <c r="K78" s="178"/>
      <c r="L78" s="180"/>
      <c r="M78" s="180"/>
      <c r="N78" s="180"/>
      <c r="O78" s="168">
        <v>2.2499999999999999E-2</v>
      </c>
      <c r="P78" s="181"/>
      <c r="Q78" s="90"/>
      <c r="R78" s="178"/>
    </row>
    <row r="79" spans="1:18">
      <c r="A79" s="91" t="s">
        <v>176</v>
      </c>
      <c r="B79" s="92">
        <v>42396</v>
      </c>
      <c r="C79" s="92">
        <v>46230</v>
      </c>
      <c r="D79" s="93"/>
      <c r="E79" s="94">
        <v>200000000</v>
      </c>
      <c r="F79" s="94">
        <v>225200000</v>
      </c>
      <c r="G79" s="94">
        <v>200000000</v>
      </c>
      <c r="H79" s="95">
        <v>194187515.00999999</v>
      </c>
      <c r="I79" s="95">
        <v>5812484.9900000002</v>
      </c>
      <c r="J79" s="95">
        <v>0</v>
      </c>
      <c r="K79" s="171">
        <v>96.92</v>
      </c>
      <c r="L79" s="95">
        <v>95.47</v>
      </c>
      <c r="M79" s="95">
        <v>97.9</v>
      </c>
      <c r="N79" s="95">
        <v>97.09</v>
      </c>
      <c r="O79" s="132">
        <v>2.2499999999999999E-2</v>
      </c>
      <c r="P79" s="172">
        <v>2.5999999999999999E-2</v>
      </c>
      <c r="Q79" s="96">
        <v>2.58E-2</v>
      </c>
      <c r="R79" s="171">
        <v>0.01</v>
      </c>
    </row>
    <row r="80" spans="1:18">
      <c r="A80" s="184" t="s">
        <v>177</v>
      </c>
      <c r="B80" s="100">
        <v>42508</v>
      </c>
      <c r="C80" s="100">
        <v>46230</v>
      </c>
      <c r="D80" s="185"/>
      <c r="E80" s="135">
        <v>100000000</v>
      </c>
      <c r="F80" s="135">
        <v>233100000</v>
      </c>
      <c r="G80" s="135">
        <v>100000000</v>
      </c>
      <c r="H80" s="137">
        <v>99371024.980000004</v>
      </c>
      <c r="I80" s="137">
        <v>1318975.01</v>
      </c>
      <c r="J80" s="137">
        <v>0</v>
      </c>
      <c r="K80" s="176">
        <v>97.81</v>
      </c>
      <c r="L80" s="137">
        <v>98.2</v>
      </c>
      <c r="M80" s="137">
        <v>99.3</v>
      </c>
      <c r="N80" s="137">
        <v>98.68</v>
      </c>
      <c r="O80" s="151">
        <v>2.2499999999999999E-2</v>
      </c>
      <c r="P80" s="177">
        <v>2.5100000000000001E-2</v>
      </c>
      <c r="Q80" s="138">
        <v>2.41E-2</v>
      </c>
      <c r="R80" s="176">
        <v>0</v>
      </c>
    </row>
    <row r="81" spans="1:18">
      <c r="A81" s="186" t="s">
        <v>198</v>
      </c>
      <c r="B81" s="109"/>
      <c r="C81" s="187">
        <v>46593</v>
      </c>
      <c r="D81" s="110">
        <v>3833</v>
      </c>
      <c r="E81" s="111">
        <f>+E82+E83+E84+E85</f>
        <v>350000000</v>
      </c>
      <c r="F81" s="111">
        <f>+F82+F83+F84+F85</f>
        <v>752100000</v>
      </c>
      <c r="G81" s="111">
        <f>+G82+G83+G84+G85</f>
        <v>339500000</v>
      </c>
      <c r="H81" s="112"/>
      <c r="I81" s="112"/>
      <c r="J81" s="112"/>
      <c r="K81" s="178"/>
      <c r="L81" s="112"/>
      <c r="M81" s="112"/>
      <c r="N81" s="112"/>
      <c r="O81" s="113">
        <v>1.95E-2</v>
      </c>
      <c r="P81" s="181"/>
      <c r="Q81" s="114"/>
      <c r="R81" s="178"/>
    </row>
    <row r="82" spans="1:18">
      <c r="A82" s="91" t="s">
        <v>176</v>
      </c>
      <c r="B82" s="92">
        <v>42760</v>
      </c>
      <c r="C82" s="188">
        <v>46593</v>
      </c>
      <c r="D82" s="189"/>
      <c r="E82" s="94">
        <v>50000000</v>
      </c>
      <c r="F82" s="94">
        <v>211000000</v>
      </c>
      <c r="G82" s="94">
        <v>50000000</v>
      </c>
      <c r="H82" s="95">
        <v>50918765.009999998</v>
      </c>
      <c r="I82" s="95">
        <v>0</v>
      </c>
      <c r="J82" s="95">
        <v>918765.01</v>
      </c>
      <c r="K82" s="171">
        <v>101.12</v>
      </c>
      <c r="L82" s="95">
        <v>101.45</v>
      </c>
      <c r="M82" s="95">
        <v>102.39</v>
      </c>
      <c r="N82" s="95">
        <v>101.84</v>
      </c>
      <c r="O82" s="132">
        <v>1.95E-2</v>
      </c>
      <c r="P82" s="172">
        <v>1.84E-2</v>
      </c>
      <c r="Q82" s="96">
        <v>1.7600000000000001E-2</v>
      </c>
      <c r="R82" s="171">
        <v>0</v>
      </c>
    </row>
    <row r="83" spans="1:18">
      <c r="A83" s="91" t="s">
        <v>177</v>
      </c>
      <c r="B83" s="92">
        <v>42816</v>
      </c>
      <c r="C83" s="188">
        <v>46593</v>
      </c>
      <c r="D83" s="189"/>
      <c r="E83" s="94">
        <v>100000000</v>
      </c>
      <c r="F83" s="94">
        <v>192250000</v>
      </c>
      <c r="G83" s="94">
        <v>100000000</v>
      </c>
      <c r="H83" s="95">
        <v>101770134.93000001</v>
      </c>
      <c r="I83" s="95">
        <v>0</v>
      </c>
      <c r="J83" s="95">
        <v>1470134.96</v>
      </c>
      <c r="K83" s="171">
        <v>101</v>
      </c>
      <c r="L83" s="95">
        <v>101.14</v>
      </c>
      <c r="M83" s="95">
        <v>102.08</v>
      </c>
      <c r="N83" s="95">
        <v>101.47</v>
      </c>
      <c r="O83" s="132">
        <v>1.95E-2</v>
      </c>
      <c r="P83" s="172">
        <v>1.8499999999999999E-2</v>
      </c>
      <c r="Q83" s="96">
        <v>1.7999999999999999E-2</v>
      </c>
      <c r="R83" s="171">
        <v>0</v>
      </c>
    </row>
    <row r="84" spans="1:18">
      <c r="A84" s="126" t="s">
        <v>178</v>
      </c>
      <c r="B84" s="116">
        <v>42872</v>
      </c>
      <c r="C84" s="190">
        <v>46593</v>
      </c>
      <c r="D84" s="191"/>
      <c r="E84" s="101">
        <v>100000000</v>
      </c>
      <c r="F84" s="101">
        <v>147100000</v>
      </c>
      <c r="G84" s="101">
        <v>100000000</v>
      </c>
      <c r="H84" s="118">
        <v>102268300</v>
      </c>
      <c r="I84" s="118">
        <v>0</v>
      </c>
      <c r="J84" s="118">
        <v>1668299.99</v>
      </c>
      <c r="K84" s="182">
        <v>101.36</v>
      </c>
      <c r="L84" s="118">
        <v>101.2</v>
      </c>
      <c r="M84" s="118">
        <v>102.21</v>
      </c>
      <c r="N84" s="118">
        <v>101.67</v>
      </c>
      <c r="O84" s="119">
        <v>1.95E-2</v>
      </c>
      <c r="P84" s="183">
        <v>1.8100000000000002E-2</v>
      </c>
      <c r="Q84" s="102">
        <v>1.78E-2</v>
      </c>
      <c r="R84" s="182">
        <v>0</v>
      </c>
    </row>
    <row r="85" spans="1:18">
      <c r="A85" s="126" t="s">
        <v>199</v>
      </c>
      <c r="B85" s="192">
        <v>42935</v>
      </c>
      <c r="C85" s="192">
        <v>46593</v>
      </c>
      <c r="D85" s="191"/>
      <c r="E85" s="101">
        <v>100000000</v>
      </c>
      <c r="F85" s="101">
        <v>201750000</v>
      </c>
      <c r="G85" s="101">
        <v>89500000</v>
      </c>
      <c r="H85" s="118">
        <f>92184974.94+832350</f>
        <v>93017324.939999998</v>
      </c>
      <c r="I85" s="118">
        <v>0</v>
      </c>
      <c r="J85" s="118">
        <v>2684974.94</v>
      </c>
      <c r="K85" s="182">
        <v>101.67</v>
      </c>
      <c r="L85" s="118">
        <v>102.76</v>
      </c>
      <c r="M85" s="118">
        <v>103.23</v>
      </c>
      <c r="N85" s="118">
        <v>103</v>
      </c>
      <c r="O85" s="119">
        <v>1.95E-2</v>
      </c>
      <c r="P85" s="183">
        <v>1.77E-2</v>
      </c>
      <c r="Q85" s="102">
        <v>1.6299999999999999E-2</v>
      </c>
      <c r="R85" s="182">
        <v>0</v>
      </c>
    </row>
    <row r="86" spans="1:18">
      <c r="A86" s="269" t="s">
        <v>200</v>
      </c>
      <c r="B86" s="109"/>
      <c r="C86" s="85">
        <v>47473</v>
      </c>
      <c r="D86" s="129">
        <v>3836</v>
      </c>
      <c r="E86" s="87">
        <f>E91+E87+E88+E89+E90</f>
        <v>1000000000</v>
      </c>
      <c r="F86" s="87">
        <f>F87+F91+F88+F89+F90</f>
        <v>1757430000</v>
      </c>
      <c r="G86" s="87">
        <f>G91+G87+G88+G89+G90</f>
        <v>1000000000</v>
      </c>
      <c r="H86" s="88"/>
      <c r="I86" s="88"/>
      <c r="J86" s="88"/>
      <c r="K86" s="178"/>
      <c r="L86" s="180"/>
      <c r="M86" s="180"/>
      <c r="N86" s="180"/>
      <c r="O86" s="168">
        <v>5.0000000000000001E-3</v>
      </c>
      <c r="P86" s="181"/>
      <c r="Q86" s="90"/>
      <c r="R86" s="178"/>
    </row>
    <row r="87" spans="1:18">
      <c r="A87" s="91" t="s">
        <v>176</v>
      </c>
      <c r="B87" s="116">
        <v>43637</v>
      </c>
      <c r="C87" s="116">
        <v>47473</v>
      </c>
      <c r="D87" s="117"/>
      <c r="E87" s="101">
        <v>200000000</v>
      </c>
      <c r="F87" s="101">
        <v>472030000</v>
      </c>
      <c r="G87" s="101">
        <v>200000000</v>
      </c>
      <c r="H87" s="118">
        <v>201883169.96000001</v>
      </c>
      <c r="I87" s="118">
        <v>0</v>
      </c>
      <c r="J87" s="118">
        <v>1883169.96</v>
      </c>
      <c r="K87" s="182">
        <v>99.6</v>
      </c>
      <c r="L87" s="118">
        <v>100</v>
      </c>
      <c r="M87" s="118">
        <v>101.66</v>
      </c>
      <c r="N87" s="118">
        <v>100.94</v>
      </c>
      <c r="O87" s="119">
        <v>5.0000000000000001E-3</v>
      </c>
      <c r="P87" s="183">
        <v>5.4000000000000003E-3</v>
      </c>
      <c r="Q87" s="102">
        <v>4.1000000000000003E-3</v>
      </c>
      <c r="R87" s="182">
        <v>0</v>
      </c>
    </row>
    <row r="88" spans="1:18">
      <c r="A88" s="91" t="s">
        <v>177</v>
      </c>
      <c r="B88" s="116">
        <v>43677</v>
      </c>
      <c r="C88" s="116">
        <v>47473</v>
      </c>
      <c r="D88" s="117"/>
      <c r="E88" s="101">
        <v>200000000</v>
      </c>
      <c r="F88" s="101">
        <v>305750000</v>
      </c>
      <c r="G88" s="101">
        <v>200000000</v>
      </c>
      <c r="H88" s="118">
        <v>203778820.00999999</v>
      </c>
      <c r="I88" s="118">
        <v>0</v>
      </c>
      <c r="J88" s="118">
        <v>3678820</v>
      </c>
      <c r="K88" s="182">
        <v>101.29</v>
      </c>
      <c r="L88" s="118">
        <v>100.81</v>
      </c>
      <c r="M88" s="118">
        <v>102.56</v>
      </c>
      <c r="N88" s="118">
        <v>101.84</v>
      </c>
      <c r="O88" s="119">
        <v>5.0000000000000001E-3</v>
      </c>
      <c r="P88" s="183">
        <v>3.7000000000000002E-3</v>
      </c>
      <c r="Q88" s="102">
        <v>3.2000000000000002E-3</v>
      </c>
      <c r="R88" s="182">
        <v>0</v>
      </c>
    </row>
    <row r="89" spans="1:18">
      <c r="A89" s="91" t="s">
        <v>178</v>
      </c>
      <c r="B89" s="116">
        <v>43859</v>
      </c>
      <c r="C89" s="116">
        <v>47473</v>
      </c>
      <c r="D89" s="117"/>
      <c r="E89" s="101">
        <v>200000000</v>
      </c>
      <c r="F89" s="101">
        <v>463150000</v>
      </c>
      <c r="G89" s="101">
        <v>200000000</v>
      </c>
      <c r="H89" s="118">
        <v>207361100</v>
      </c>
      <c r="I89" s="118">
        <v>0</v>
      </c>
      <c r="J89" s="118">
        <v>7261100</v>
      </c>
      <c r="K89" s="182">
        <v>103.03</v>
      </c>
      <c r="L89" s="118">
        <v>103.45</v>
      </c>
      <c r="M89" s="118">
        <v>103.86</v>
      </c>
      <c r="N89" s="118">
        <v>103.63</v>
      </c>
      <c r="O89" s="119">
        <v>5.0000000000000001E-3</v>
      </c>
      <c r="P89" s="183">
        <v>1.9E-3</v>
      </c>
      <c r="Q89" s="102">
        <v>1.2999999999999999E-3</v>
      </c>
      <c r="R89" s="182">
        <v>0</v>
      </c>
    </row>
    <row r="90" spans="1:18">
      <c r="A90" s="91" t="s">
        <v>179</v>
      </c>
      <c r="B90" s="116">
        <v>43887</v>
      </c>
      <c r="C90" s="116">
        <v>47473</v>
      </c>
      <c r="D90" s="117"/>
      <c r="E90" s="101">
        <v>200000000</v>
      </c>
      <c r="F90" s="101">
        <v>265800000</v>
      </c>
      <c r="G90" s="101">
        <v>200000000</v>
      </c>
      <c r="H90" s="118">
        <v>207631770.11000001</v>
      </c>
      <c r="I90" s="118">
        <v>0</v>
      </c>
      <c r="J90" s="118">
        <v>7448710</v>
      </c>
      <c r="K90" s="182">
        <v>103.54</v>
      </c>
      <c r="L90" s="118">
        <v>103.2</v>
      </c>
      <c r="M90" s="118">
        <v>104.4</v>
      </c>
      <c r="N90" s="118">
        <v>103.72</v>
      </c>
      <c r="O90" s="119">
        <v>5.0000000000000001E-3</v>
      </c>
      <c r="P90" s="183">
        <v>1.4E-3</v>
      </c>
      <c r="Q90" s="102">
        <v>1.1999999999999999E-3</v>
      </c>
      <c r="R90" s="182">
        <v>0</v>
      </c>
    </row>
    <row r="91" spans="1:18">
      <c r="A91" s="193" t="s">
        <v>186</v>
      </c>
      <c r="B91" s="192">
        <v>43936</v>
      </c>
      <c r="C91" s="192">
        <v>47473</v>
      </c>
      <c r="D91" s="117"/>
      <c r="E91" s="101">
        <v>200000000</v>
      </c>
      <c r="F91" s="101">
        <v>250700000</v>
      </c>
      <c r="G91" s="101">
        <v>200000000</v>
      </c>
      <c r="H91" s="118">
        <v>199402489.88999999</v>
      </c>
      <c r="I91" s="118">
        <v>1137425</v>
      </c>
      <c r="J91" s="118">
        <v>222975</v>
      </c>
      <c r="K91" s="182">
        <v>98.83</v>
      </c>
      <c r="L91" s="118">
        <v>96.75</v>
      </c>
      <c r="M91" s="118">
        <v>102</v>
      </c>
      <c r="N91" s="118">
        <v>99.54</v>
      </c>
      <c r="O91" s="119">
        <v>5.0000000000000001E-3</v>
      </c>
      <c r="P91" s="183">
        <v>6.3E-3</v>
      </c>
      <c r="Q91" s="102">
        <v>5.4999999999999997E-3</v>
      </c>
      <c r="R91" s="182">
        <v>0</v>
      </c>
    </row>
    <row r="92" spans="1:18" ht="12.75" customHeight="1">
      <c r="A92" s="336" t="s">
        <v>280</v>
      </c>
      <c r="B92" s="85"/>
      <c r="C92" s="85">
        <v>48077</v>
      </c>
      <c r="D92" s="195">
        <v>3833</v>
      </c>
      <c r="E92" s="87">
        <f>300000000+E94</f>
        <v>500000000</v>
      </c>
      <c r="F92" s="87">
        <f>555650000+F94</f>
        <v>909200000</v>
      </c>
      <c r="G92" s="87">
        <v>300000000</v>
      </c>
      <c r="H92" s="88"/>
      <c r="I92" s="88"/>
      <c r="J92" s="88"/>
      <c r="K92" s="178"/>
      <c r="L92" s="180"/>
      <c r="M92" s="180"/>
      <c r="N92" s="180"/>
      <c r="O92" s="168">
        <v>1E-3</v>
      </c>
      <c r="P92" s="181"/>
      <c r="Q92" s="90"/>
      <c r="R92" s="178"/>
    </row>
    <row r="93" spans="1:18" ht="12.75" customHeight="1">
      <c r="A93" s="91" t="s">
        <v>176</v>
      </c>
      <c r="B93" s="116">
        <v>44244</v>
      </c>
      <c r="C93" s="116">
        <v>48077</v>
      </c>
      <c r="D93" s="191"/>
      <c r="E93" s="101">
        <v>300000000</v>
      </c>
      <c r="F93" s="101">
        <v>555650000</v>
      </c>
      <c r="G93" s="101">
        <v>300000000</v>
      </c>
      <c r="H93" s="118">
        <v>298731530</v>
      </c>
      <c r="I93" s="118">
        <v>1311550</v>
      </c>
      <c r="J93" s="118">
        <v>43080</v>
      </c>
      <c r="K93" s="182">
        <v>98.85</v>
      </c>
      <c r="L93" s="118">
        <v>98.86</v>
      </c>
      <c r="M93" s="118">
        <v>100.52</v>
      </c>
      <c r="N93" s="118">
        <v>99.58</v>
      </c>
      <c r="O93" s="119">
        <v>1E-3</v>
      </c>
      <c r="P93" s="183">
        <v>2.0999999999999999E-3</v>
      </c>
      <c r="Q93" s="102">
        <v>1.4E-3</v>
      </c>
      <c r="R93" s="182">
        <v>0</v>
      </c>
    </row>
    <row r="94" spans="1:18" ht="15" customHeight="1">
      <c r="A94" s="91" t="s">
        <v>281</v>
      </c>
      <c r="B94" s="116">
        <v>44265</v>
      </c>
      <c r="C94" s="116">
        <v>48077</v>
      </c>
      <c r="D94" s="191"/>
      <c r="E94" s="101">
        <v>200000000</v>
      </c>
      <c r="F94" s="101">
        <v>353550000</v>
      </c>
      <c r="G94" s="101">
        <v>0</v>
      </c>
      <c r="H94" s="120" t="s">
        <v>282</v>
      </c>
      <c r="I94" s="120" t="s">
        <v>282</v>
      </c>
      <c r="J94" s="120" t="s">
        <v>282</v>
      </c>
      <c r="K94" s="182">
        <v>98.24</v>
      </c>
      <c r="L94" s="120" t="s">
        <v>282</v>
      </c>
      <c r="M94" s="120" t="s">
        <v>282</v>
      </c>
      <c r="N94" s="120" t="s">
        <v>282</v>
      </c>
      <c r="O94" s="119">
        <v>1E-3</v>
      </c>
      <c r="P94" s="183">
        <v>2.7000000000000001E-3</v>
      </c>
      <c r="Q94" s="120" t="s">
        <v>282</v>
      </c>
      <c r="R94" s="182">
        <v>0</v>
      </c>
    </row>
    <row r="95" spans="1:18">
      <c r="A95" s="127" t="s">
        <v>201</v>
      </c>
      <c r="B95" s="103"/>
      <c r="C95" s="103"/>
      <c r="D95" s="194"/>
      <c r="E95" s="104">
        <f>+E44+E52+E59+E68+E76+E78+E81+E86+E92</f>
        <v>3605000000</v>
      </c>
      <c r="F95" s="104">
        <f>F44+F52+F59+F68+F76+F78+F81+F86+F92</f>
        <v>7553639400</v>
      </c>
      <c r="G95" s="104">
        <f>G44+G52+G59+G68+G76+G78+G81+G86+G92</f>
        <v>3347400000</v>
      </c>
      <c r="H95" s="104">
        <f>SUM(H44:H94)</f>
        <v>3428633565.2600002</v>
      </c>
      <c r="I95" s="104">
        <f>SUM(I44:I94)</f>
        <v>18048729</v>
      </c>
      <c r="J95" s="104">
        <f>SUM(J44:J94)</f>
        <v>83029714.219999999</v>
      </c>
      <c r="K95" s="105"/>
      <c r="L95" s="105"/>
      <c r="M95" s="105"/>
      <c r="N95" s="105"/>
      <c r="O95" s="106"/>
      <c r="P95" s="106"/>
      <c r="Q95" s="106"/>
      <c r="R95" s="107"/>
    </row>
    <row r="96" spans="1:18" ht="13.5" customHeight="1">
      <c r="A96" s="395" t="s">
        <v>234</v>
      </c>
      <c r="B96" s="395"/>
      <c r="C96" s="395"/>
      <c r="D96" s="395"/>
      <c r="E96" s="395"/>
      <c r="F96" s="395"/>
      <c r="G96" s="395"/>
      <c r="H96" s="395"/>
      <c r="I96" s="395"/>
      <c r="J96" s="395"/>
      <c r="K96" s="395"/>
      <c r="L96" s="395"/>
      <c r="M96" s="395"/>
      <c r="N96" s="395"/>
      <c r="O96" s="395"/>
      <c r="P96" s="395"/>
      <c r="Q96" s="395"/>
      <c r="R96" s="395"/>
    </row>
    <row r="97" spans="1:18" ht="13.5" customHeight="1">
      <c r="A97" s="395" t="s">
        <v>283</v>
      </c>
      <c r="B97" s="395"/>
      <c r="C97" s="395"/>
      <c r="D97" s="395"/>
      <c r="E97" s="395"/>
      <c r="F97" s="395"/>
      <c r="G97" s="395"/>
      <c r="H97" s="395"/>
      <c r="I97" s="395"/>
      <c r="J97" s="395"/>
      <c r="K97" s="395"/>
      <c r="L97" s="395"/>
      <c r="M97" s="395"/>
      <c r="N97" s="395"/>
      <c r="O97" s="395"/>
      <c r="P97" s="395"/>
      <c r="Q97" s="395"/>
      <c r="R97" s="395"/>
    </row>
    <row r="98" spans="1:18" ht="13.5" customHeight="1">
      <c r="A98" s="333"/>
      <c r="B98" s="333"/>
      <c r="C98" s="333"/>
      <c r="D98" s="333"/>
      <c r="E98" s="333"/>
      <c r="F98" s="333"/>
      <c r="G98" s="333"/>
      <c r="H98" s="333"/>
      <c r="I98" s="333"/>
      <c r="J98" s="333"/>
      <c r="K98" s="333"/>
      <c r="L98" s="333"/>
      <c r="M98" s="333"/>
      <c r="N98" s="333"/>
      <c r="O98" s="333"/>
      <c r="P98" s="333"/>
      <c r="Q98" s="333"/>
      <c r="R98" s="333"/>
    </row>
    <row r="99" spans="1:18" ht="13.5" customHeight="1">
      <c r="A99" s="395" t="s">
        <v>236</v>
      </c>
      <c r="B99" s="395"/>
      <c r="C99" s="395"/>
      <c r="D99" s="395"/>
      <c r="E99" s="395"/>
      <c r="F99" s="395"/>
      <c r="G99" s="395"/>
      <c r="H99" s="395"/>
      <c r="I99" s="395"/>
      <c r="J99" s="395"/>
      <c r="K99" s="395"/>
      <c r="L99" s="395"/>
      <c r="M99" s="395"/>
      <c r="N99" s="395"/>
      <c r="O99" s="395"/>
      <c r="P99" s="395"/>
      <c r="Q99" s="395"/>
      <c r="R99" s="395"/>
    </row>
    <row r="100" spans="1:18" ht="13.5" customHeight="1">
      <c r="A100" s="333"/>
      <c r="B100" s="333"/>
      <c r="C100" s="333"/>
      <c r="D100" s="333"/>
      <c r="E100" s="333"/>
      <c r="F100" s="333"/>
      <c r="G100" s="333"/>
      <c r="H100" s="333"/>
      <c r="I100" s="333"/>
      <c r="J100" s="333"/>
      <c r="K100" s="333"/>
      <c r="L100" s="333"/>
      <c r="M100" s="333"/>
      <c r="N100" s="333"/>
      <c r="O100" s="333"/>
      <c r="P100" s="333"/>
      <c r="Q100" s="333"/>
      <c r="R100" s="333"/>
    </row>
    <row r="101" spans="1:18" ht="13.5" customHeight="1">
      <c r="A101" s="333"/>
      <c r="B101" s="333"/>
      <c r="C101" s="333"/>
      <c r="D101" s="333"/>
      <c r="E101" s="333"/>
      <c r="F101" s="333"/>
      <c r="G101" s="333"/>
      <c r="H101" s="333"/>
      <c r="I101" s="333"/>
      <c r="J101" s="333"/>
      <c r="K101" s="333"/>
      <c r="L101" s="333"/>
      <c r="M101" s="333"/>
      <c r="N101" s="333"/>
      <c r="O101" s="333"/>
      <c r="P101" s="333"/>
      <c r="Q101" s="333"/>
      <c r="R101" s="333"/>
    </row>
    <row r="102" spans="1:18" ht="13.5" customHeight="1">
      <c r="A102" s="333"/>
      <c r="B102" s="333"/>
      <c r="C102" s="333"/>
      <c r="D102" s="333"/>
      <c r="E102" s="333"/>
      <c r="F102" s="333"/>
      <c r="G102" s="333"/>
      <c r="H102" s="333"/>
      <c r="I102" s="333"/>
      <c r="J102" s="333"/>
      <c r="K102" s="333"/>
      <c r="L102" s="333"/>
      <c r="M102" s="333"/>
      <c r="N102" s="333"/>
      <c r="O102" s="333"/>
      <c r="P102" s="333"/>
      <c r="Q102" s="333"/>
      <c r="R102" s="333"/>
    </row>
    <row r="103" spans="1:18" ht="12.75">
      <c r="A103" s="405" t="str">
        <f>A39</f>
        <v>GOVERNMENT SECURITIES SOLD AT AUCTIONS, CIRCULATING AS OF 31 MARCH 2021</v>
      </c>
      <c r="B103" s="405"/>
      <c r="C103" s="405"/>
      <c r="D103" s="405"/>
      <c r="E103" s="405"/>
      <c r="F103" s="405"/>
      <c r="G103" s="405"/>
      <c r="H103" s="405"/>
      <c r="I103" s="405"/>
      <c r="J103" s="405"/>
      <c r="K103" s="405"/>
      <c r="L103" s="405"/>
      <c r="M103" s="405"/>
      <c r="N103" s="405"/>
      <c r="O103" s="405"/>
      <c r="P103" s="405"/>
      <c r="Q103" s="405"/>
      <c r="R103" s="405"/>
    </row>
    <row r="104" spans="1:18" ht="12.75">
      <c r="A104" s="71" t="s">
        <v>170</v>
      </c>
      <c r="B104" s="331"/>
      <c r="C104" s="72"/>
      <c r="D104" s="72"/>
      <c r="E104" s="72"/>
      <c r="F104" s="73"/>
      <c r="G104" s="74"/>
      <c r="H104" s="74"/>
      <c r="I104" s="75"/>
      <c r="J104" s="76"/>
      <c r="K104" s="72"/>
      <c r="L104" s="72"/>
      <c r="M104" s="72"/>
      <c r="N104" s="77"/>
      <c r="O104" s="77"/>
      <c r="P104" s="77"/>
      <c r="Q104" s="78"/>
      <c r="R104" s="77"/>
    </row>
    <row r="105" spans="1:18" ht="15" customHeight="1">
      <c r="A105" s="397" t="s">
        <v>215</v>
      </c>
      <c r="B105" s="397" t="s">
        <v>216</v>
      </c>
      <c r="C105" s="397" t="s">
        <v>217</v>
      </c>
      <c r="D105" s="397" t="s">
        <v>218</v>
      </c>
      <c r="E105" s="79" t="s">
        <v>172</v>
      </c>
      <c r="F105" s="80"/>
      <c r="G105" s="81"/>
      <c r="H105" s="397" t="s">
        <v>175</v>
      </c>
      <c r="I105" s="399" t="s">
        <v>219</v>
      </c>
      <c r="J105" s="399" t="s">
        <v>220</v>
      </c>
      <c r="K105" s="81" t="s">
        <v>173</v>
      </c>
      <c r="L105" s="81"/>
      <c r="M105" s="81"/>
      <c r="N105" s="82"/>
      <c r="O105" s="401" t="s">
        <v>221</v>
      </c>
      <c r="P105" s="403" t="s">
        <v>174</v>
      </c>
      <c r="Q105" s="404"/>
      <c r="R105" s="401" t="s">
        <v>222</v>
      </c>
    </row>
    <row r="106" spans="1:18" ht="72.75" customHeight="1">
      <c r="A106" s="398"/>
      <c r="B106" s="398"/>
      <c r="C106" s="398"/>
      <c r="D106" s="398"/>
      <c r="E106" s="251" t="s">
        <v>223</v>
      </c>
      <c r="F106" s="252" t="s">
        <v>224</v>
      </c>
      <c r="G106" s="253" t="s">
        <v>225</v>
      </c>
      <c r="H106" s="398"/>
      <c r="I106" s="400"/>
      <c r="J106" s="400"/>
      <c r="K106" s="254" t="s">
        <v>226</v>
      </c>
      <c r="L106" s="252" t="s">
        <v>227</v>
      </c>
      <c r="M106" s="252" t="s">
        <v>228</v>
      </c>
      <c r="N106" s="255" t="s">
        <v>229</v>
      </c>
      <c r="O106" s="402"/>
      <c r="P106" s="253" t="s">
        <v>230</v>
      </c>
      <c r="Q106" s="253" t="s">
        <v>231</v>
      </c>
      <c r="R106" s="402"/>
    </row>
    <row r="107" spans="1:18">
      <c r="A107" s="83" t="s">
        <v>202</v>
      </c>
      <c r="B107" s="109"/>
      <c r="C107" s="85">
        <v>50942</v>
      </c>
      <c r="D107" s="195">
        <v>7305</v>
      </c>
      <c r="E107" s="87">
        <f>E108+E109+E110+E111</f>
        <v>695000000</v>
      </c>
      <c r="F107" s="87">
        <f>F108+F109+F110+F111</f>
        <v>907461921</v>
      </c>
      <c r="G107" s="87">
        <f>G108+G109+G110+G111</f>
        <v>569780000</v>
      </c>
      <c r="H107" s="88"/>
      <c r="I107" s="88"/>
      <c r="J107" s="88"/>
      <c r="K107" s="178"/>
      <c r="L107" s="180"/>
      <c r="M107" s="180"/>
      <c r="N107" s="180"/>
      <c r="O107" s="168">
        <v>1.4999999999999999E-2</v>
      </c>
      <c r="P107" s="181"/>
      <c r="Q107" s="90"/>
      <c r="R107" s="178"/>
    </row>
    <row r="108" spans="1:18">
      <c r="A108" s="91" t="s">
        <v>176</v>
      </c>
      <c r="B108" s="116">
        <v>43637</v>
      </c>
      <c r="C108" s="116">
        <v>50942</v>
      </c>
      <c r="D108" s="191"/>
      <c r="E108" s="101">
        <v>200000000</v>
      </c>
      <c r="F108" s="101">
        <v>248281921</v>
      </c>
      <c r="G108" s="101">
        <v>100600000</v>
      </c>
      <c r="H108" s="118">
        <v>99049680</v>
      </c>
      <c r="I108" s="118">
        <v>1550320</v>
      </c>
      <c r="J108" s="118">
        <v>0</v>
      </c>
      <c r="K108" s="182">
        <v>94.1</v>
      </c>
      <c r="L108" s="118">
        <v>96.95</v>
      </c>
      <c r="M108" s="118">
        <v>100</v>
      </c>
      <c r="N108" s="118">
        <v>98.46</v>
      </c>
      <c r="O108" s="119">
        <v>1.4999999999999999E-2</v>
      </c>
      <c r="P108" s="183">
        <v>1.8599999999999998E-2</v>
      </c>
      <c r="Q108" s="102">
        <v>1.6E-2</v>
      </c>
      <c r="R108" s="182">
        <v>0</v>
      </c>
    </row>
    <row r="109" spans="1:18">
      <c r="A109" s="91" t="s">
        <v>177</v>
      </c>
      <c r="B109" s="116">
        <v>43670</v>
      </c>
      <c r="C109" s="116">
        <v>50942</v>
      </c>
      <c r="D109" s="191"/>
      <c r="E109" s="101">
        <v>200000000</v>
      </c>
      <c r="F109" s="101">
        <v>282730000</v>
      </c>
      <c r="G109" s="101">
        <v>200000000</v>
      </c>
      <c r="H109" s="118">
        <v>199816401</v>
      </c>
      <c r="I109" s="118">
        <v>906699</v>
      </c>
      <c r="J109" s="118">
        <v>443100</v>
      </c>
      <c r="K109" s="182">
        <v>98.08</v>
      </c>
      <c r="L109" s="118">
        <v>97.55</v>
      </c>
      <c r="M109" s="118">
        <v>102.08</v>
      </c>
      <c r="N109" s="118">
        <v>99.77</v>
      </c>
      <c r="O109" s="119">
        <v>1.4999999999999999E-2</v>
      </c>
      <c r="P109" s="183">
        <v>1.6199999999999999E-2</v>
      </c>
      <c r="Q109" s="102">
        <v>1.52E-2</v>
      </c>
      <c r="R109" s="182">
        <v>0</v>
      </c>
    </row>
    <row r="110" spans="1:18">
      <c r="A110" s="91" t="s">
        <v>178</v>
      </c>
      <c r="B110" s="116">
        <v>43705</v>
      </c>
      <c r="C110" s="116">
        <v>50942</v>
      </c>
      <c r="D110" s="191"/>
      <c r="E110" s="101">
        <v>200000000</v>
      </c>
      <c r="F110" s="101">
        <v>244200000</v>
      </c>
      <c r="G110" s="101">
        <v>200000000</v>
      </c>
      <c r="H110" s="118">
        <v>203314845</v>
      </c>
      <c r="I110" s="118">
        <v>5635</v>
      </c>
      <c r="J110" s="118">
        <v>2760480</v>
      </c>
      <c r="K110" s="182">
        <v>100.54</v>
      </c>
      <c r="L110" s="118">
        <v>98.81</v>
      </c>
      <c r="M110" s="118">
        <v>104.91</v>
      </c>
      <c r="N110" s="118">
        <v>101.38</v>
      </c>
      <c r="O110" s="119">
        <v>1.4999999999999999E-2</v>
      </c>
      <c r="P110" s="183">
        <v>1.47E-2</v>
      </c>
      <c r="Q110" s="102">
        <v>1.4200000000000001E-2</v>
      </c>
      <c r="R110" s="182">
        <v>0</v>
      </c>
    </row>
    <row r="111" spans="1:18">
      <c r="A111" s="91" t="s">
        <v>179</v>
      </c>
      <c r="B111" s="196">
        <v>43747</v>
      </c>
      <c r="C111" s="116">
        <v>50942</v>
      </c>
      <c r="D111" s="191"/>
      <c r="E111" s="101">
        <v>95000000</v>
      </c>
      <c r="F111" s="101">
        <v>132250000</v>
      </c>
      <c r="G111" s="101">
        <v>69180000</v>
      </c>
      <c r="H111" s="118">
        <v>71019438</v>
      </c>
      <c r="I111" s="118">
        <v>0</v>
      </c>
      <c r="J111" s="118">
        <v>1528128</v>
      </c>
      <c r="K111" s="182">
        <v>100.86</v>
      </c>
      <c r="L111" s="118">
        <v>101.5</v>
      </c>
      <c r="M111" s="118">
        <v>104.35</v>
      </c>
      <c r="N111" s="118">
        <v>102.21</v>
      </c>
      <c r="O111" s="119">
        <v>1.4999999999999999E-2</v>
      </c>
      <c r="P111" s="183">
        <v>1.4500000000000001E-2</v>
      </c>
      <c r="Q111" s="102">
        <v>1.38E-2</v>
      </c>
      <c r="R111" s="182">
        <v>0</v>
      </c>
    </row>
    <row r="112" spans="1:18">
      <c r="A112" s="127" t="s">
        <v>203</v>
      </c>
      <c r="B112" s="103"/>
      <c r="C112" s="103"/>
      <c r="D112" s="194"/>
      <c r="E112" s="104">
        <f>E107</f>
        <v>695000000</v>
      </c>
      <c r="F112" s="104">
        <f>F107</f>
        <v>907461921</v>
      </c>
      <c r="G112" s="104">
        <f>G107</f>
        <v>569780000</v>
      </c>
      <c r="H112" s="104">
        <f>H108+H109+H110+H111</f>
        <v>573200364</v>
      </c>
      <c r="I112" s="104">
        <f>I108+I109+I110+I111</f>
        <v>2462654</v>
      </c>
      <c r="J112" s="104">
        <f>J108+J109+J110+J111</f>
        <v>4731708</v>
      </c>
      <c r="K112" s="105"/>
      <c r="L112" s="105"/>
      <c r="M112" s="105"/>
      <c r="N112" s="105"/>
      <c r="O112" s="106"/>
      <c r="P112" s="106"/>
      <c r="Q112" s="106"/>
      <c r="R112" s="107"/>
    </row>
    <row r="113" spans="1:18">
      <c r="A113" s="124" t="s">
        <v>204</v>
      </c>
      <c r="B113" s="125"/>
      <c r="C113" s="125"/>
      <c r="D113" s="125"/>
      <c r="E113" s="197">
        <f t="shared" ref="E113:J113" si="2">SUM(E24+E32+E95+E112)</f>
        <v>4850000000</v>
      </c>
      <c r="F113" s="197">
        <f t="shared" si="2"/>
        <v>9657067773</v>
      </c>
      <c r="G113" s="197">
        <f t="shared" si="2"/>
        <v>4402180000</v>
      </c>
      <c r="H113" s="197">
        <f t="shared" si="2"/>
        <v>4492413927.4400005</v>
      </c>
      <c r="I113" s="197">
        <f t="shared" si="2"/>
        <v>22819319.84</v>
      </c>
      <c r="J113" s="197">
        <f t="shared" si="2"/>
        <v>94594357.219999999</v>
      </c>
      <c r="K113" s="198"/>
      <c r="L113" s="198"/>
      <c r="M113" s="198"/>
      <c r="N113" s="199"/>
      <c r="O113" s="125"/>
      <c r="P113" s="199"/>
      <c r="Q113" s="125"/>
      <c r="R113" s="200"/>
    </row>
    <row r="114" spans="1:18">
      <c r="A114" s="124" t="s">
        <v>205</v>
      </c>
      <c r="B114" s="125"/>
      <c r="C114" s="125"/>
      <c r="D114" s="125"/>
      <c r="E114" s="197">
        <f t="shared" ref="E114:J114" si="3">SUM(+E113+E18)</f>
        <v>6150000000</v>
      </c>
      <c r="F114" s="197">
        <f t="shared" si="3"/>
        <v>11995817773</v>
      </c>
      <c r="G114" s="197">
        <f t="shared" si="3"/>
        <v>5502180000</v>
      </c>
      <c r="H114" s="197">
        <f t="shared" si="3"/>
        <v>5596988717.7200003</v>
      </c>
      <c r="I114" s="197">
        <f t="shared" si="3"/>
        <v>23991749.84</v>
      </c>
      <c r="J114" s="197">
        <f t="shared" si="3"/>
        <v>100335457.22</v>
      </c>
      <c r="K114" s="201" t="s">
        <v>171</v>
      </c>
      <c r="L114" s="201"/>
      <c r="M114" s="201"/>
      <c r="N114" s="202" t="s">
        <v>171</v>
      </c>
      <c r="O114" s="125"/>
      <c r="P114" s="200"/>
      <c r="Q114" s="203"/>
      <c r="R114" s="200"/>
    </row>
    <row r="115" spans="1:18" ht="13.5" customHeight="1">
      <c r="A115" s="395" t="s">
        <v>234</v>
      </c>
      <c r="B115" s="395"/>
      <c r="C115" s="395"/>
      <c r="D115" s="395"/>
      <c r="E115" s="395"/>
      <c r="F115" s="395"/>
      <c r="G115" s="395"/>
      <c r="H115" s="395"/>
      <c r="I115" s="395"/>
      <c r="J115" s="395"/>
      <c r="K115" s="395"/>
      <c r="L115" s="395"/>
      <c r="M115" s="395"/>
      <c r="N115" s="395"/>
      <c r="O115" s="395"/>
      <c r="P115" s="395"/>
      <c r="Q115" s="395"/>
      <c r="R115" s="395"/>
    </row>
    <row r="116" spans="1:18" ht="13.5" customHeight="1">
      <c r="A116" s="333"/>
      <c r="B116" s="333"/>
      <c r="C116" s="333"/>
      <c r="D116" s="333"/>
      <c r="E116" s="333"/>
      <c r="F116" s="333"/>
      <c r="G116" s="333"/>
      <c r="H116" s="333"/>
      <c r="I116" s="333"/>
      <c r="J116" s="333"/>
      <c r="K116" s="333"/>
      <c r="L116" s="333"/>
      <c r="M116" s="333"/>
      <c r="N116" s="333"/>
      <c r="O116" s="333"/>
      <c r="P116" s="333"/>
      <c r="Q116" s="333"/>
      <c r="R116" s="333"/>
    </row>
    <row r="117" spans="1:18" ht="13.5" customHeight="1">
      <c r="A117" s="395" t="s">
        <v>236</v>
      </c>
      <c r="B117" s="395"/>
      <c r="C117" s="395"/>
      <c r="D117" s="395"/>
      <c r="E117" s="395"/>
      <c r="F117" s="395"/>
      <c r="G117" s="395"/>
      <c r="H117" s="395"/>
      <c r="I117" s="395"/>
      <c r="J117" s="395"/>
      <c r="K117" s="395"/>
      <c r="L117" s="395"/>
      <c r="M117" s="395"/>
      <c r="N117" s="395"/>
      <c r="O117" s="395"/>
      <c r="P117" s="395"/>
      <c r="Q117" s="395"/>
      <c r="R117" s="395"/>
    </row>
    <row r="118" spans="1:18" ht="12.75">
      <c r="A118" s="334"/>
      <c r="B118" s="334"/>
      <c r="C118" s="334"/>
      <c r="D118" s="334"/>
      <c r="E118" s="334"/>
      <c r="F118" s="334"/>
      <c r="G118" s="334"/>
      <c r="H118" s="334"/>
      <c r="I118" s="334"/>
      <c r="J118" s="334"/>
      <c r="K118" s="334"/>
      <c r="L118" s="334"/>
      <c r="M118" s="334"/>
      <c r="N118" s="334"/>
      <c r="O118" s="334"/>
      <c r="P118" s="334"/>
      <c r="Q118" s="334"/>
      <c r="R118" s="334"/>
    </row>
    <row r="119" spans="1:18" ht="12.75">
      <c r="A119" s="334"/>
      <c r="B119" s="334"/>
      <c r="C119" s="334"/>
      <c r="D119" s="334"/>
      <c r="E119" s="334"/>
      <c r="F119" s="334"/>
      <c r="G119" s="334"/>
      <c r="H119" s="334"/>
      <c r="I119" s="334"/>
      <c r="J119" s="334"/>
      <c r="K119" s="334"/>
      <c r="L119" s="334"/>
      <c r="M119" s="334"/>
      <c r="N119" s="334"/>
      <c r="O119" s="334"/>
      <c r="P119" s="334"/>
      <c r="Q119" s="334"/>
      <c r="R119" s="334"/>
    </row>
    <row r="120" spans="1:18" ht="12.75">
      <c r="A120" s="77"/>
      <c r="B120" s="204"/>
      <c r="C120" s="204"/>
      <c r="D120" s="205"/>
      <c r="E120" s="206"/>
      <c r="F120" s="207"/>
      <c r="G120" s="206"/>
      <c r="H120" s="206"/>
      <c r="I120" s="206"/>
      <c r="J120" s="208"/>
      <c r="K120" s="207"/>
      <c r="L120" s="207"/>
      <c r="M120" s="209"/>
      <c r="N120" s="209"/>
      <c r="O120" s="209"/>
      <c r="P120" s="209"/>
      <c r="Q120" s="209"/>
      <c r="R120" s="209"/>
    </row>
    <row r="121" spans="1:18" ht="12.6" customHeight="1">
      <c r="A121" s="396" t="s">
        <v>278</v>
      </c>
      <c r="B121" s="396"/>
      <c r="C121" s="396"/>
      <c r="D121" s="396"/>
      <c r="E121" s="396"/>
      <c r="F121" s="396"/>
      <c r="G121" s="396"/>
      <c r="H121" s="396"/>
      <c r="I121" s="396"/>
      <c r="J121" s="396"/>
      <c r="K121" s="396"/>
      <c r="L121" s="396"/>
      <c r="M121" s="396"/>
      <c r="N121" s="396"/>
      <c r="O121" s="396"/>
      <c r="P121" s="396"/>
      <c r="Q121" s="396"/>
      <c r="R121" s="396"/>
    </row>
    <row r="122" spans="1:18" ht="12.75">
      <c r="A122" s="210"/>
      <c r="B122" s="204"/>
      <c r="C122" s="204"/>
      <c r="D122" s="205"/>
      <c r="E122" s="206"/>
      <c r="F122" s="207"/>
      <c r="G122" s="206"/>
      <c r="H122" s="206"/>
      <c r="I122" s="206"/>
      <c r="J122" s="208"/>
      <c r="K122" s="207"/>
      <c r="L122" s="207"/>
      <c r="M122" s="209"/>
      <c r="N122" s="209"/>
      <c r="O122" s="209"/>
      <c r="P122" s="209"/>
      <c r="Q122" s="209"/>
      <c r="R122" s="209"/>
    </row>
    <row r="123" spans="1:18" ht="12.75">
      <c r="A123" s="71" t="s">
        <v>206</v>
      </c>
      <c r="B123" s="331"/>
      <c r="C123" s="72"/>
      <c r="D123" s="72"/>
      <c r="E123" s="72"/>
      <c r="F123" s="73"/>
      <c r="G123" s="74"/>
      <c r="H123" s="74"/>
      <c r="I123" s="75"/>
      <c r="J123" s="211"/>
      <c r="K123" s="72"/>
      <c r="L123" s="72"/>
      <c r="M123" s="72"/>
      <c r="N123" s="77"/>
      <c r="O123" s="77"/>
      <c r="P123" s="77"/>
      <c r="Q123" s="78"/>
      <c r="R123" s="77"/>
    </row>
    <row r="124" spans="1:18" ht="15" customHeight="1">
      <c r="A124" s="397" t="s">
        <v>215</v>
      </c>
      <c r="B124" s="397" t="s">
        <v>216</v>
      </c>
      <c r="C124" s="397" t="s">
        <v>217</v>
      </c>
      <c r="D124" s="397" t="s">
        <v>218</v>
      </c>
      <c r="E124" s="79" t="s">
        <v>238</v>
      </c>
      <c r="F124" s="80"/>
      <c r="G124" s="81"/>
      <c r="H124" s="397" t="s">
        <v>239</v>
      </c>
      <c r="I124" s="399" t="s">
        <v>240</v>
      </c>
      <c r="J124" s="399" t="s">
        <v>241</v>
      </c>
      <c r="K124" s="81" t="s">
        <v>242</v>
      </c>
      <c r="L124" s="81"/>
      <c r="M124" s="81"/>
      <c r="N124" s="82"/>
      <c r="O124" s="401" t="s">
        <v>243</v>
      </c>
      <c r="P124" s="403" t="s">
        <v>174</v>
      </c>
      <c r="Q124" s="404"/>
      <c r="R124" s="401" t="s">
        <v>222</v>
      </c>
    </row>
    <row r="125" spans="1:18" ht="72.75" customHeight="1">
      <c r="A125" s="398"/>
      <c r="B125" s="398"/>
      <c r="C125" s="398"/>
      <c r="D125" s="398"/>
      <c r="E125" s="251" t="s">
        <v>223</v>
      </c>
      <c r="F125" s="252" t="s">
        <v>224</v>
      </c>
      <c r="G125" s="253" t="s">
        <v>225</v>
      </c>
      <c r="H125" s="398"/>
      <c r="I125" s="400"/>
      <c r="J125" s="400"/>
      <c r="K125" s="254" t="s">
        <v>226</v>
      </c>
      <c r="L125" s="252" t="s">
        <v>227</v>
      </c>
      <c r="M125" s="252" t="s">
        <v>228</v>
      </c>
      <c r="N125" s="255" t="s">
        <v>229</v>
      </c>
      <c r="O125" s="402"/>
      <c r="P125" s="253" t="s">
        <v>230</v>
      </c>
      <c r="Q125" s="253" t="s">
        <v>231</v>
      </c>
      <c r="R125" s="402"/>
    </row>
    <row r="126" spans="1:18">
      <c r="A126" s="215" t="s">
        <v>207</v>
      </c>
      <c r="B126" s="216"/>
      <c r="C126" s="217">
        <v>45929</v>
      </c>
      <c r="D126" s="218">
        <v>5479</v>
      </c>
      <c r="E126" s="219">
        <f>+E127</f>
        <v>45000000</v>
      </c>
      <c r="F126" s="220">
        <f>+F127</f>
        <v>311355000</v>
      </c>
      <c r="G126" s="219">
        <f>+G127</f>
        <v>234105000</v>
      </c>
      <c r="H126" s="221"/>
      <c r="I126" s="222"/>
      <c r="J126" s="223"/>
      <c r="K126" s="161"/>
      <c r="L126" s="221"/>
      <c r="M126" s="161"/>
      <c r="N126" s="221"/>
      <c r="O126" s="224">
        <v>5.7500000000000002E-2</v>
      </c>
      <c r="P126" s="221"/>
      <c r="Q126" s="161"/>
      <c r="R126" s="161"/>
    </row>
    <row r="127" spans="1:18">
      <c r="A127" s="126" t="s">
        <v>176</v>
      </c>
      <c r="B127" s="196">
        <v>40450</v>
      </c>
      <c r="C127" s="116">
        <v>45929</v>
      </c>
      <c r="D127" s="225"/>
      <c r="E127" s="101">
        <v>45000000</v>
      </c>
      <c r="F127" s="226">
        <v>311355000</v>
      </c>
      <c r="G127" s="101">
        <v>234105000</v>
      </c>
      <c r="H127" s="214">
        <v>220614369</v>
      </c>
      <c r="I127" s="101">
        <v>13490631</v>
      </c>
      <c r="J127" s="213">
        <v>0</v>
      </c>
      <c r="K127" s="118">
        <v>93.24</v>
      </c>
      <c r="L127" s="213">
        <v>92.89</v>
      </c>
      <c r="M127" s="118">
        <v>97.57</v>
      </c>
      <c r="N127" s="213">
        <v>94.24</v>
      </c>
      <c r="O127" s="119">
        <v>5.7500000000000002E-2</v>
      </c>
      <c r="P127" s="227">
        <v>6.5600000000000006E-2</v>
      </c>
      <c r="Q127" s="102">
        <v>6.4500000000000002E-2</v>
      </c>
      <c r="R127" s="101">
        <v>0.17</v>
      </c>
    </row>
    <row r="128" spans="1:18">
      <c r="A128" s="121" t="s">
        <v>208</v>
      </c>
      <c r="B128" s="122"/>
      <c r="C128" s="122"/>
      <c r="D128" s="122"/>
      <c r="E128" s="104">
        <f>E126</f>
        <v>45000000</v>
      </c>
      <c r="F128" s="104">
        <f>F126</f>
        <v>311355000</v>
      </c>
      <c r="G128" s="104">
        <f>G126</f>
        <v>234105000</v>
      </c>
      <c r="H128" s="104">
        <f>SUM(H127:H127)</f>
        <v>220614369</v>
      </c>
      <c r="I128" s="104">
        <f>SUM(I127:I127)</f>
        <v>13490631</v>
      </c>
      <c r="J128" s="104">
        <f>SUM(J127:J127)</f>
        <v>0</v>
      </c>
      <c r="K128" s="139"/>
      <c r="L128" s="140"/>
      <c r="M128" s="140"/>
      <c r="N128" s="105"/>
      <c r="O128" s="122"/>
      <c r="P128" s="106"/>
      <c r="Q128" s="122"/>
      <c r="R128" s="107"/>
    </row>
    <row r="129" spans="1:18">
      <c r="A129" s="228"/>
      <c r="B129" s="212"/>
      <c r="C129" s="212"/>
      <c r="D129" s="212"/>
      <c r="E129" s="229"/>
      <c r="F129" s="229"/>
      <c r="G129" s="229"/>
      <c r="H129" s="229"/>
      <c r="I129" s="229"/>
      <c r="J129" s="229"/>
      <c r="K129" s="230"/>
      <c r="L129" s="231"/>
      <c r="M129" s="231"/>
      <c r="N129" s="232"/>
      <c r="O129" s="233"/>
      <c r="P129" s="234"/>
      <c r="Q129" s="233"/>
      <c r="R129" s="235"/>
    </row>
    <row r="130" spans="1:18">
      <c r="A130" s="121" t="s">
        <v>204</v>
      </c>
      <c r="B130" s="122"/>
      <c r="C130" s="122"/>
      <c r="D130" s="123"/>
      <c r="E130" s="104">
        <f t="shared" ref="E130:J130" si="4">+E128</f>
        <v>45000000</v>
      </c>
      <c r="F130" s="104">
        <f t="shared" si="4"/>
        <v>311355000</v>
      </c>
      <c r="G130" s="104">
        <f t="shared" si="4"/>
        <v>234105000</v>
      </c>
      <c r="H130" s="104">
        <f t="shared" si="4"/>
        <v>220614369</v>
      </c>
      <c r="I130" s="104">
        <f t="shared" si="4"/>
        <v>13490631</v>
      </c>
      <c r="J130" s="104">
        <f t="shared" si="4"/>
        <v>0</v>
      </c>
      <c r="K130" s="106"/>
      <c r="L130" s="106"/>
      <c r="M130" s="106"/>
      <c r="N130" s="106"/>
      <c r="O130" s="106"/>
      <c r="P130" s="106"/>
      <c r="Q130" s="106"/>
      <c r="R130" s="236"/>
    </row>
    <row r="131" spans="1:18">
      <c r="A131" s="237"/>
      <c r="B131" s="233"/>
      <c r="C131" s="233"/>
      <c r="D131" s="233"/>
      <c r="E131" s="238"/>
      <c r="F131" s="238"/>
      <c r="G131" s="239"/>
      <c r="H131" s="239"/>
      <c r="I131" s="239"/>
      <c r="J131" s="240"/>
      <c r="K131" s="230"/>
      <c r="L131" s="230"/>
      <c r="M131" s="230"/>
      <c r="N131" s="230"/>
      <c r="O131" s="233"/>
      <c r="P131" s="233"/>
      <c r="Q131" s="233"/>
      <c r="R131" s="241"/>
    </row>
    <row r="132" spans="1:18">
      <c r="A132" s="121" t="s">
        <v>209</v>
      </c>
      <c r="B132" s="122"/>
      <c r="C132" s="122"/>
      <c r="D132" s="123"/>
      <c r="E132" s="197">
        <f t="shared" ref="E132:J132" si="5">SUM(E130)</f>
        <v>45000000</v>
      </c>
      <c r="F132" s="197">
        <f t="shared" si="5"/>
        <v>311355000</v>
      </c>
      <c r="G132" s="197">
        <f t="shared" si="5"/>
        <v>234105000</v>
      </c>
      <c r="H132" s="197">
        <f t="shared" si="5"/>
        <v>220614369</v>
      </c>
      <c r="I132" s="197">
        <f t="shared" si="5"/>
        <v>13490631</v>
      </c>
      <c r="J132" s="197">
        <f t="shared" si="5"/>
        <v>0</v>
      </c>
      <c r="K132" s="201" t="s">
        <v>171</v>
      </c>
      <c r="L132" s="201"/>
      <c r="M132" s="201"/>
      <c r="N132" s="202" t="s">
        <v>171</v>
      </c>
      <c r="O132" s="125"/>
      <c r="P132" s="200"/>
      <c r="Q132" s="203"/>
      <c r="R132" s="200"/>
    </row>
    <row r="133" spans="1:18">
      <c r="A133" s="395" t="s">
        <v>234</v>
      </c>
      <c r="B133" s="395"/>
      <c r="C133" s="395"/>
      <c r="D133" s="395"/>
      <c r="E133" s="395"/>
      <c r="F133" s="395"/>
      <c r="G133" s="395"/>
      <c r="H133" s="395"/>
      <c r="I133" s="395"/>
      <c r="J133" s="395"/>
      <c r="K133" s="395"/>
      <c r="L133" s="395"/>
      <c r="M133" s="395"/>
      <c r="N133" s="395"/>
      <c r="O133" s="395"/>
      <c r="P133" s="395"/>
      <c r="Q133" s="395"/>
      <c r="R133" s="395"/>
    </row>
    <row r="135" spans="1:18">
      <c r="A135" s="395" t="s">
        <v>236</v>
      </c>
      <c r="B135" s="395"/>
      <c r="C135" s="395"/>
      <c r="D135" s="395"/>
      <c r="E135" s="395"/>
      <c r="F135" s="395"/>
      <c r="G135" s="395"/>
      <c r="H135" s="395"/>
      <c r="I135" s="395"/>
      <c r="J135" s="395"/>
      <c r="K135" s="395"/>
      <c r="L135" s="395"/>
      <c r="M135" s="395"/>
      <c r="N135" s="395"/>
      <c r="O135" s="395"/>
      <c r="P135" s="395"/>
      <c r="Q135" s="395"/>
      <c r="R135" s="395"/>
    </row>
  </sheetData>
  <mergeCells count="53">
    <mergeCell ref="A99:R99"/>
    <mergeCell ref="A103:R103"/>
    <mergeCell ref="A105:A106"/>
    <mergeCell ref="B105:B106"/>
    <mergeCell ref="C105:C106"/>
    <mergeCell ref="D105:D106"/>
    <mergeCell ref="H105:H106"/>
    <mergeCell ref="I105:I106"/>
    <mergeCell ref="J105:J106"/>
    <mergeCell ref="O105:O106"/>
    <mergeCell ref="P105:Q105"/>
    <mergeCell ref="R105:R106"/>
    <mergeCell ref="I42:I43"/>
    <mergeCell ref="J42:J43"/>
    <mergeCell ref="O42:O43"/>
    <mergeCell ref="P42:Q42"/>
    <mergeCell ref="R42:R43"/>
    <mergeCell ref="A42:A43"/>
    <mergeCell ref="B42:B43"/>
    <mergeCell ref="C42:C43"/>
    <mergeCell ref="D42:D43"/>
    <mergeCell ref="H42:H43"/>
    <mergeCell ref="A96:R96"/>
    <mergeCell ref="A97:R97"/>
    <mergeCell ref="A2:R2"/>
    <mergeCell ref="A7:A8"/>
    <mergeCell ref="B7:B8"/>
    <mergeCell ref="C7:C8"/>
    <mergeCell ref="D7:D8"/>
    <mergeCell ref="H7:H8"/>
    <mergeCell ref="I7:I8"/>
    <mergeCell ref="J7:J8"/>
    <mergeCell ref="O7:O8"/>
    <mergeCell ref="P7:Q7"/>
    <mergeCell ref="R7:R8"/>
    <mergeCell ref="A34:R34"/>
    <mergeCell ref="A36:R36"/>
    <mergeCell ref="A39:R39"/>
    <mergeCell ref="A115:R115"/>
    <mergeCell ref="A117:R117"/>
    <mergeCell ref="A135:R135"/>
    <mergeCell ref="A121:R121"/>
    <mergeCell ref="A124:A125"/>
    <mergeCell ref="B124:B125"/>
    <mergeCell ref="C124:C125"/>
    <mergeCell ref="D124:D125"/>
    <mergeCell ref="H124:H125"/>
    <mergeCell ref="I124:I125"/>
    <mergeCell ref="J124:J125"/>
    <mergeCell ref="O124:O125"/>
    <mergeCell ref="P124:Q124"/>
    <mergeCell ref="R124:R125"/>
    <mergeCell ref="A133:R133"/>
  </mergeCells>
  <pageMargins left="0.31496062992125984" right="0.11811023622047245" top="0.35433070866141736" bottom="0.35433070866141736" header="0.31496062992125984" footer="0.31496062992125984"/>
  <pageSetup paperSize="9" scale="60" orientation="landscape" r:id="rId1"/>
  <rowBreaks count="2" manualBreakCount="2">
    <brk id="36" max="16383" man="1"/>
    <brk id="9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A2" sqref="A2:K27"/>
    </sheetView>
  </sheetViews>
  <sheetFormatPr defaultRowHeight="15"/>
  <cols>
    <col min="1" max="1" width="4.7109375" customWidth="1"/>
  </cols>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B1" zoomScale="80" zoomScaleNormal="80" workbookViewId="0">
      <selection activeCell="O41" sqref="O41"/>
    </sheetView>
  </sheetViews>
  <sheetFormatPr defaultRowHeight="15"/>
  <sheetData/>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
  <sheetViews>
    <sheetView showGridLines="0" workbookViewId="0">
      <selection activeCell="M28" sqref="M28"/>
    </sheetView>
  </sheetViews>
  <sheetFormatPr defaultRowHeight="15"/>
  <cols>
    <col min="1" max="1" width="4.140625" customWidth="1"/>
    <col min="15" max="15" width="15.5703125" customWidth="1"/>
  </cols>
  <sheetData>
    <row r="2" spans="2:18" ht="15.75">
      <c r="B2" s="406" t="s">
        <v>155</v>
      </c>
      <c r="C2" s="406"/>
      <c r="D2" s="406"/>
      <c r="E2" s="406"/>
      <c r="F2" s="406"/>
      <c r="G2" s="406"/>
      <c r="H2" s="406"/>
      <c r="I2" s="406"/>
      <c r="J2" s="406"/>
      <c r="K2" s="406"/>
      <c r="L2" s="406"/>
      <c r="M2" s="406"/>
      <c r="N2" s="406"/>
      <c r="O2" s="406"/>
      <c r="P2" s="47"/>
      <c r="Q2" s="47"/>
      <c r="R2" s="47"/>
    </row>
    <row r="3" spans="2:18" ht="15.75">
      <c r="B3" s="406" t="s">
        <v>311</v>
      </c>
      <c r="C3" s="406"/>
      <c r="D3" s="406"/>
      <c r="E3" s="406"/>
      <c r="F3" s="406"/>
      <c r="G3" s="406"/>
      <c r="H3" s="406"/>
      <c r="I3" s="406"/>
      <c r="J3" s="406"/>
      <c r="K3" s="406"/>
      <c r="L3" s="406"/>
      <c r="M3" s="406"/>
      <c r="N3" s="406"/>
      <c r="O3" s="406"/>
      <c r="P3" s="47"/>
      <c r="Q3" s="47"/>
      <c r="R3" s="47"/>
    </row>
  </sheetData>
  <mergeCells count="2">
    <mergeCell ref="B3:O3"/>
    <mergeCell ref="B2:O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showGridLines="0" workbookViewId="0">
      <selection activeCell="K26" sqref="K26"/>
    </sheetView>
  </sheetViews>
  <sheetFormatPr defaultRowHeight="15"/>
  <cols>
    <col min="5" max="5" width="12" bestFit="1" customWidth="1"/>
    <col min="14" max="14" width="10.28515625" customWidth="1"/>
  </cols>
  <sheetData>
    <row r="2" spans="1:14">
      <c r="A2" s="406" t="s">
        <v>156</v>
      </c>
      <c r="B2" s="406"/>
      <c r="C2" s="406"/>
      <c r="D2" s="406"/>
      <c r="E2" s="406"/>
      <c r="F2" s="406"/>
      <c r="G2" s="406"/>
      <c r="H2" s="406"/>
      <c r="I2" s="406"/>
      <c r="J2" s="406"/>
      <c r="K2" s="406"/>
      <c r="L2" s="406"/>
      <c r="M2" s="406"/>
      <c r="N2" s="406"/>
    </row>
    <row r="3" spans="1:14">
      <c r="A3" s="406" t="s">
        <v>311</v>
      </c>
      <c r="B3" s="406"/>
      <c r="C3" s="406"/>
      <c r="D3" s="406"/>
      <c r="E3" s="406"/>
      <c r="F3" s="406"/>
      <c r="G3" s="406"/>
      <c r="H3" s="406"/>
      <c r="I3" s="406"/>
      <c r="J3" s="406"/>
      <c r="K3" s="406"/>
      <c r="L3" s="406"/>
      <c r="M3" s="406"/>
      <c r="N3" s="406"/>
    </row>
  </sheetData>
  <mergeCells count="2">
    <mergeCell ref="A2:N2"/>
    <mergeCell ref="A3:N3"/>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
  <sheetViews>
    <sheetView showGridLines="0" zoomScaleNormal="100" workbookViewId="0">
      <selection activeCell="S18" sqref="S18"/>
    </sheetView>
  </sheetViews>
  <sheetFormatPr defaultRowHeight="15"/>
  <cols>
    <col min="2" max="2" width="1.7109375" customWidth="1"/>
    <col min="3" max="3" width="13.42578125" customWidth="1"/>
    <col min="4" max="4" width="12.140625" customWidth="1"/>
    <col min="6" max="6" width="11" customWidth="1"/>
    <col min="7" max="7" width="40" customWidth="1"/>
    <col min="8" max="8" width="9.42578125" customWidth="1"/>
    <col min="9" max="9" width="1.85546875" customWidth="1"/>
    <col min="12" max="12" width="3.5703125" customWidth="1"/>
  </cols>
  <sheetData>
    <row r="2" spans="2:11" ht="15" customHeight="1">
      <c r="B2" s="337"/>
      <c r="C2" s="407" t="s">
        <v>157</v>
      </c>
      <c r="D2" s="407"/>
      <c r="E2" s="407"/>
      <c r="F2" s="407"/>
      <c r="G2" s="407"/>
      <c r="H2" s="407"/>
      <c r="I2" s="407"/>
      <c r="J2" s="407"/>
      <c r="K2" s="407"/>
    </row>
  </sheetData>
  <mergeCells count="1">
    <mergeCell ref="C2:K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7"/>
  <sheetViews>
    <sheetView showGridLines="0" topLeftCell="A3" workbookViewId="0">
      <selection activeCell="M40" sqref="M40"/>
    </sheetView>
  </sheetViews>
  <sheetFormatPr defaultRowHeight="15"/>
  <cols>
    <col min="1" max="1" width="1.7109375" customWidth="1"/>
    <col min="2" max="2" width="13.7109375" bestFit="1" customWidth="1"/>
    <col min="10" max="10" width="7.5703125" customWidth="1"/>
    <col min="11" max="11" width="17.7109375" bestFit="1" customWidth="1"/>
    <col min="12" max="13" width="18.28515625" bestFit="1" customWidth="1"/>
    <col min="14" max="14" width="15.7109375" customWidth="1"/>
    <col min="258" max="258" width="13.7109375" bestFit="1" customWidth="1"/>
    <col min="266" max="267" width="17.7109375" bestFit="1" customWidth="1"/>
    <col min="268" max="269" width="18.28515625" bestFit="1" customWidth="1"/>
    <col min="270" max="270" width="15.7109375" customWidth="1"/>
    <col min="514" max="514" width="13.7109375" bestFit="1" customWidth="1"/>
    <col min="522" max="523" width="17.7109375" bestFit="1" customWidth="1"/>
    <col min="524" max="525" width="18.28515625" bestFit="1" customWidth="1"/>
    <col min="526" max="526" width="15.7109375" customWidth="1"/>
    <col min="770" max="770" width="13.7109375" bestFit="1" customWidth="1"/>
    <col min="778" max="779" width="17.7109375" bestFit="1" customWidth="1"/>
    <col min="780" max="781" width="18.28515625" bestFit="1" customWidth="1"/>
    <col min="782" max="782" width="15.7109375" customWidth="1"/>
    <col min="1026" max="1026" width="13.7109375" bestFit="1" customWidth="1"/>
    <col min="1034" max="1035" width="17.7109375" bestFit="1" customWidth="1"/>
    <col min="1036" max="1037" width="18.28515625" bestFit="1" customWidth="1"/>
    <col min="1038" max="1038" width="15.7109375" customWidth="1"/>
    <col min="1282" max="1282" width="13.7109375" bestFit="1" customWidth="1"/>
    <col min="1290" max="1291" width="17.7109375" bestFit="1" customWidth="1"/>
    <col min="1292" max="1293" width="18.28515625" bestFit="1" customWidth="1"/>
    <col min="1294" max="1294" width="15.7109375" customWidth="1"/>
    <col min="1538" max="1538" width="13.7109375" bestFit="1" customWidth="1"/>
    <col min="1546" max="1547" width="17.7109375" bestFit="1" customWidth="1"/>
    <col min="1548" max="1549" width="18.28515625" bestFit="1" customWidth="1"/>
    <col min="1550" max="1550" width="15.7109375" customWidth="1"/>
    <col min="1794" max="1794" width="13.7109375" bestFit="1" customWidth="1"/>
    <col min="1802" max="1803" width="17.7109375" bestFit="1" customWidth="1"/>
    <col min="1804" max="1805" width="18.28515625" bestFit="1" customWidth="1"/>
    <col min="1806" max="1806" width="15.7109375" customWidth="1"/>
    <col min="2050" max="2050" width="13.7109375" bestFit="1" customWidth="1"/>
    <col min="2058" max="2059" width="17.7109375" bestFit="1" customWidth="1"/>
    <col min="2060" max="2061" width="18.28515625" bestFit="1" customWidth="1"/>
    <col min="2062" max="2062" width="15.7109375" customWidth="1"/>
    <col min="2306" max="2306" width="13.7109375" bestFit="1" customWidth="1"/>
    <col min="2314" max="2315" width="17.7109375" bestFit="1" customWidth="1"/>
    <col min="2316" max="2317" width="18.28515625" bestFit="1" customWidth="1"/>
    <col min="2318" max="2318" width="15.7109375" customWidth="1"/>
    <col min="2562" max="2562" width="13.7109375" bestFit="1" customWidth="1"/>
    <col min="2570" max="2571" width="17.7109375" bestFit="1" customWidth="1"/>
    <col min="2572" max="2573" width="18.28515625" bestFit="1" customWidth="1"/>
    <col min="2574" max="2574" width="15.7109375" customWidth="1"/>
    <col min="2818" max="2818" width="13.7109375" bestFit="1" customWidth="1"/>
    <col min="2826" max="2827" width="17.7109375" bestFit="1" customWidth="1"/>
    <col min="2828" max="2829" width="18.28515625" bestFit="1" customWidth="1"/>
    <col min="2830" max="2830" width="15.7109375" customWidth="1"/>
    <col min="3074" max="3074" width="13.7109375" bestFit="1" customWidth="1"/>
    <col min="3082" max="3083" width="17.7109375" bestFit="1" customWidth="1"/>
    <col min="3084" max="3085" width="18.28515625" bestFit="1" customWidth="1"/>
    <col min="3086" max="3086" width="15.7109375" customWidth="1"/>
    <col min="3330" max="3330" width="13.7109375" bestFit="1" customWidth="1"/>
    <col min="3338" max="3339" width="17.7109375" bestFit="1" customWidth="1"/>
    <col min="3340" max="3341" width="18.28515625" bestFit="1" customWidth="1"/>
    <col min="3342" max="3342" width="15.7109375" customWidth="1"/>
    <col min="3586" max="3586" width="13.7109375" bestFit="1" customWidth="1"/>
    <col min="3594" max="3595" width="17.7109375" bestFit="1" customWidth="1"/>
    <col min="3596" max="3597" width="18.28515625" bestFit="1" customWidth="1"/>
    <col min="3598" max="3598" width="15.7109375" customWidth="1"/>
    <col min="3842" max="3842" width="13.7109375" bestFit="1" customWidth="1"/>
    <col min="3850" max="3851" width="17.7109375" bestFit="1" customWidth="1"/>
    <col min="3852" max="3853" width="18.28515625" bestFit="1" customWidth="1"/>
    <col min="3854" max="3854" width="15.7109375" customWidth="1"/>
    <col min="4098" max="4098" width="13.7109375" bestFit="1" customWidth="1"/>
    <col min="4106" max="4107" width="17.7109375" bestFit="1" customWidth="1"/>
    <col min="4108" max="4109" width="18.28515625" bestFit="1" customWidth="1"/>
    <col min="4110" max="4110" width="15.7109375" customWidth="1"/>
    <col min="4354" max="4354" width="13.7109375" bestFit="1" customWidth="1"/>
    <col min="4362" max="4363" width="17.7109375" bestFit="1" customWidth="1"/>
    <col min="4364" max="4365" width="18.28515625" bestFit="1" customWidth="1"/>
    <col min="4366" max="4366" width="15.7109375" customWidth="1"/>
    <col min="4610" max="4610" width="13.7109375" bestFit="1" customWidth="1"/>
    <col min="4618" max="4619" width="17.7109375" bestFit="1" customWidth="1"/>
    <col min="4620" max="4621" width="18.28515625" bestFit="1" customWidth="1"/>
    <col min="4622" max="4622" width="15.7109375" customWidth="1"/>
    <col min="4866" max="4866" width="13.7109375" bestFit="1" customWidth="1"/>
    <col min="4874" max="4875" width="17.7109375" bestFit="1" customWidth="1"/>
    <col min="4876" max="4877" width="18.28515625" bestFit="1" customWidth="1"/>
    <col min="4878" max="4878" width="15.7109375" customWidth="1"/>
    <col min="5122" max="5122" width="13.7109375" bestFit="1" customWidth="1"/>
    <col min="5130" max="5131" width="17.7109375" bestFit="1" customWidth="1"/>
    <col min="5132" max="5133" width="18.28515625" bestFit="1" customWidth="1"/>
    <col min="5134" max="5134" width="15.7109375" customWidth="1"/>
    <col min="5378" max="5378" width="13.7109375" bestFit="1" customWidth="1"/>
    <col min="5386" max="5387" width="17.7109375" bestFit="1" customWidth="1"/>
    <col min="5388" max="5389" width="18.28515625" bestFit="1" customWidth="1"/>
    <col min="5390" max="5390" width="15.7109375" customWidth="1"/>
    <col min="5634" max="5634" width="13.7109375" bestFit="1" customWidth="1"/>
    <col min="5642" max="5643" width="17.7109375" bestFit="1" customWidth="1"/>
    <col min="5644" max="5645" width="18.28515625" bestFit="1" customWidth="1"/>
    <col min="5646" max="5646" width="15.7109375" customWidth="1"/>
    <col min="5890" max="5890" width="13.7109375" bestFit="1" customWidth="1"/>
    <col min="5898" max="5899" width="17.7109375" bestFit="1" customWidth="1"/>
    <col min="5900" max="5901" width="18.28515625" bestFit="1" customWidth="1"/>
    <col min="5902" max="5902" width="15.7109375" customWidth="1"/>
    <col min="6146" max="6146" width="13.7109375" bestFit="1" customWidth="1"/>
    <col min="6154" max="6155" width="17.7109375" bestFit="1" customWidth="1"/>
    <col min="6156" max="6157" width="18.28515625" bestFit="1" customWidth="1"/>
    <col min="6158" max="6158" width="15.7109375" customWidth="1"/>
    <col min="6402" max="6402" width="13.7109375" bestFit="1" customWidth="1"/>
    <col min="6410" max="6411" width="17.7109375" bestFit="1" customWidth="1"/>
    <col min="6412" max="6413" width="18.28515625" bestFit="1" customWidth="1"/>
    <col min="6414" max="6414" width="15.7109375" customWidth="1"/>
    <col min="6658" max="6658" width="13.7109375" bestFit="1" customWidth="1"/>
    <col min="6666" max="6667" width="17.7109375" bestFit="1" customWidth="1"/>
    <col min="6668" max="6669" width="18.28515625" bestFit="1" customWidth="1"/>
    <col min="6670" max="6670" width="15.7109375" customWidth="1"/>
    <col min="6914" max="6914" width="13.7109375" bestFit="1" customWidth="1"/>
    <col min="6922" max="6923" width="17.7109375" bestFit="1" customWidth="1"/>
    <col min="6924" max="6925" width="18.28515625" bestFit="1" customWidth="1"/>
    <col min="6926" max="6926" width="15.7109375" customWidth="1"/>
    <col min="7170" max="7170" width="13.7109375" bestFit="1" customWidth="1"/>
    <col min="7178" max="7179" width="17.7109375" bestFit="1" customWidth="1"/>
    <col min="7180" max="7181" width="18.28515625" bestFit="1" customWidth="1"/>
    <col min="7182" max="7182" width="15.7109375" customWidth="1"/>
    <col min="7426" max="7426" width="13.7109375" bestFit="1" customWidth="1"/>
    <col min="7434" max="7435" width="17.7109375" bestFit="1" customWidth="1"/>
    <col min="7436" max="7437" width="18.28515625" bestFit="1" customWidth="1"/>
    <col min="7438" max="7438" width="15.7109375" customWidth="1"/>
    <col min="7682" max="7682" width="13.7109375" bestFit="1" customWidth="1"/>
    <col min="7690" max="7691" width="17.7109375" bestFit="1" customWidth="1"/>
    <col min="7692" max="7693" width="18.28515625" bestFit="1" customWidth="1"/>
    <col min="7694" max="7694" width="15.7109375" customWidth="1"/>
    <col min="7938" max="7938" width="13.7109375" bestFit="1" customWidth="1"/>
    <col min="7946" max="7947" width="17.7109375" bestFit="1" customWidth="1"/>
    <col min="7948" max="7949" width="18.28515625" bestFit="1" customWidth="1"/>
    <col min="7950" max="7950" width="15.7109375" customWidth="1"/>
    <col min="8194" max="8194" width="13.7109375" bestFit="1" customWidth="1"/>
    <col min="8202" max="8203" width="17.7109375" bestFit="1" customWidth="1"/>
    <col min="8204" max="8205" width="18.28515625" bestFit="1" customWidth="1"/>
    <col min="8206" max="8206" width="15.7109375" customWidth="1"/>
    <col min="8450" max="8450" width="13.7109375" bestFit="1" customWidth="1"/>
    <col min="8458" max="8459" width="17.7109375" bestFit="1" customWidth="1"/>
    <col min="8460" max="8461" width="18.28515625" bestFit="1" customWidth="1"/>
    <col min="8462" max="8462" width="15.7109375" customWidth="1"/>
    <col min="8706" max="8706" width="13.7109375" bestFit="1" customWidth="1"/>
    <col min="8714" max="8715" width="17.7109375" bestFit="1" customWidth="1"/>
    <col min="8716" max="8717" width="18.28515625" bestFit="1" customWidth="1"/>
    <col min="8718" max="8718" width="15.7109375" customWidth="1"/>
    <col min="8962" max="8962" width="13.7109375" bestFit="1" customWidth="1"/>
    <col min="8970" max="8971" width="17.7109375" bestFit="1" customWidth="1"/>
    <col min="8972" max="8973" width="18.28515625" bestFit="1" customWidth="1"/>
    <col min="8974" max="8974" width="15.7109375" customWidth="1"/>
    <col min="9218" max="9218" width="13.7109375" bestFit="1" customWidth="1"/>
    <col min="9226" max="9227" width="17.7109375" bestFit="1" customWidth="1"/>
    <col min="9228" max="9229" width="18.28515625" bestFit="1" customWidth="1"/>
    <col min="9230" max="9230" width="15.7109375" customWidth="1"/>
    <col min="9474" max="9474" width="13.7109375" bestFit="1" customWidth="1"/>
    <col min="9482" max="9483" width="17.7109375" bestFit="1" customWidth="1"/>
    <col min="9484" max="9485" width="18.28515625" bestFit="1" customWidth="1"/>
    <col min="9486" max="9486" width="15.7109375" customWidth="1"/>
    <col min="9730" max="9730" width="13.7109375" bestFit="1" customWidth="1"/>
    <col min="9738" max="9739" width="17.7109375" bestFit="1" customWidth="1"/>
    <col min="9740" max="9741" width="18.28515625" bestFit="1" customWidth="1"/>
    <col min="9742" max="9742" width="15.7109375" customWidth="1"/>
    <col min="9986" max="9986" width="13.7109375" bestFit="1" customWidth="1"/>
    <col min="9994" max="9995" width="17.7109375" bestFit="1" customWidth="1"/>
    <col min="9996" max="9997" width="18.28515625" bestFit="1" customWidth="1"/>
    <col min="9998" max="9998" width="15.7109375" customWidth="1"/>
    <col min="10242" max="10242" width="13.7109375" bestFit="1" customWidth="1"/>
    <col min="10250" max="10251" width="17.7109375" bestFit="1" customWidth="1"/>
    <col min="10252" max="10253" width="18.28515625" bestFit="1" customWidth="1"/>
    <col min="10254" max="10254" width="15.7109375" customWidth="1"/>
    <col min="10498" max="10498" width="13.7109375" bestFit="1" customWidth="1"/>
    <col min="10506" max="10507" width="17.7109375" bestFit="1" customWidth="1"/>
    <col min="10508" max="10509" width="18.28515625" bestFit="1" customWidth="1"/>
    <col min="10510" max="10510" width="15.7109375" customWidth="1"/>
    <col min="10754" max="10754" width="13.7109375" bestFit="1" customWidth="1"/>
    <col min="10762" max="10763" width="17.7109375" bestFit="1" customWidth="1"/>
    <col min="10764" max="10765" width="18.28515625" bestFit="1" customWidth="1"/>
    <col min="10766" max="10766" width="15.7109375" customWidth="1"/>
    <col min="11010" max="11010" width="13.7109375" bestFit="1" customWidth="1"/>
    <col min="11018" max="11019" width="17.7109375" bestFit="1" customWidth="1"/>
    <col min="11020" max="11021" width="18.28515625" bestFit="1" customWidth="1"/>
    <col min="11022" max="11022" width="15.7109375" customWidth="1"/>
    <col min="11266" max="11266" width="13.7109375" bestFit="1" customWidth="1"/>
    <col min="11274" max="11275" width="17.7109375" bestFit="1" customWidth="1"/>
    <col min="11276" max="11277" width="18.28515625" bestFit="1" customWidth="1"/>
    <col min="11278" max="11278" width="15.7109375" customWidth="1"/>
    <col min="11522" max="11522" width="13.7109375" bestFit="1" customWidth="1"/>
    <col min="11530" max="11531" width="17.7109375" bestFit="1" customWidth="1"/>
    <col min="11532" max="11533" width="18.28515625" bestFit="1" customWidth="1"/>
    <col min="11534" max="11534" width="15.7109375" customWidth="1"/>
    <col min="11778" max="11778" width="13.7109375" bestFit="1" customWidth="1"/>
    <col min="11786" max="11787" width="17.7109375" bestFit="1" customWidth="1"/>
    <col min="11788" max="11789" width="18.28515625" bestFit="1" customWidth="1"/>
    <col min="11790" max="11790" width="15.7109375" customWidth="1"/>
    <col min="12034" max="12034" width="13.7109375" bestFit="1" customWidth="1"/>
    <col min="12042" max="12043" width="17.7109375" bestFit="1" customWidth="1"/>
    <col min="12044" max="12045" width="18.28515625" bestFit="1" customWidth="1"/>
    <col min="12046" max="12046" width="15.7109375" customWidth="1"/>
    <col min="12290" max="12290" width="13.7109375" bestFit="1" customWidth="1"/>
    <col min="12298" max="12299" width="17.7109375" bestFit="1" customWidth="1"/>
    <col min="12300" max="12301" width="18.28515625" bestFit="1" customWidth="1"/>
    <col min="12302" max="12302" width="15.7109375" customWidth="1"/>
    <col min="12546" max="12546" width="13.7109375" bestFit="1" customWidth="1"/>
    <col min="12554" max="12555" width="17.7109375" bestFit="1" customWidth="1"/>
    <col min="12556" max="12557" width="18.28515625" bestFit="1" customWidth="1"/>
    <col min="12558" max="12558" width="15.7109375" customWidth="1"/>
    <col min="12802" max="12802" width="13.7109375" bestFit="1" customWidth="1"/>
    <col min="12810" max="12811" width="17.7109375" bestFit="1" customWidth="1"/>
    <col min="12812" max="12813" width="18.28515625" bestFit="1" customWidth="1"/>
    <col min="12814" max="12814" width="15.7109375" customWidth="1"/>
    <col min="13058" max="13058" width="13.7109375" bestFit="1" customWidth="1"/>
    <col min="13066" max="13067" width="17.7109375" bestFit="1" customWidth="1"/>
    <col min="13068" max="13069" width="18.28515625" bestFit="1" customWidth="1"/>
    <col min="13070" max="13070" width="15.7109375" customWidth="1"/>
    <col min="13314" max="13314" width="13.7109375" bestFit="1" customWidth="1"/>
    <col min="13322" max="13323" width="17.7109375" bestFit="1" customWidth="1"/>
    <col min="13324" max="13325" width="18.28515625" bestFit="1" customWidth="1"/>
    <col min="13326" max="13326" width="15.7109375" customWidth="1"/>
    <col min="13570" max="13570" width="13.7109375" bestFit="1" customWidth="1"/>
    <col min="13578" max="13579" width="17.7109375" bestFit="1" customWidth="1"/>
    <col min="13580" max="13581" width="18.28515625" bestFit="1" customWidth="1"/>
    <col min="13582" max="13582" width="15.7109375" customWidth="1"/>
    <col min="13826" max="13826" width="13.7109375" bestFit="1" customWidth="1"/>
    <col min="13834" max="13835" width="17.7109375" bestFit="1" customWidth="1"/>
    <col min="13836" max="13837" width="18.28515625" bestFit="1" customWidth="1"/>
    <col min="13838" max="13838" width="15.7109375" customWidth="1"/>
    <col min="14082" max="14082" width="13.7109375" bestFit="1" customWidth="1"/>
    <col min="14090" max="14091" width="17.7109375" bestFit="1" customWidth="1"/>
    <col min="14092" max="14093" width="18.28515625" bestFit="1" customWidth="1"/>
    <col min="14094" max="14094" width="15.7109375" customWidth="1"/>
    <col min="14338" max="14338" width="13.7109375" bestFit="1" customWidth="1"/>
    <col min="14346" max="14347" width="17.7109375" bestFit="1" customWidth="1"/>
    <col min="14348" max="14349" width="18.28515625" bestFit="1" customWidth="1"/>
    <col min="14350" max="14350" width="15.7109375" customWidth="1"/>
    <col min="14594" max="14594" width="13.7109375" bestFit="1" customWidth="1"/>
    <col min="14602" max="14603" width="17.7109375" bestFit="1" customWidth="1"/>
    <col min="14604" max="14605" width="18.28515625" bestFit="1" customWidth="1"/>
    <col min="14606" max="14606" width="15.7109375" customWidth="1"/>
    <col min="14850" max="14850" width="13.7109375" bestFit="1" customWidth="1"/>
    <col min="14858" max="14859" width="17.7109375" bestFit="1" customWidth="1"/>
    <col min="14860" max="14861" width="18.28515625" bestFit="1" customWidth="1"/>
    <col min="14862" max="14862" width="15.7109375" customWidth="1"/>
    <col min="15106" max="15106" width="13.7109375" bestFit="1" customWidth="1"/>
    <col min="15114" max="15115" width="17.7109375" bestFit="1" customWidth="1"/>
    <col min="15116" max="15117" width="18.28515625" bestFit="1" customWidth="1"/>
    <col min="15118" max="15118" width="15.7109375" customWidth="1"/>
    <col min="15362" max="15362" width="13.7109375" bestFit="1" customWidth="1"/>
    <col min="15370" max="15371" width="17.7109375" bestFit="1" customWidth="1"/>
    <col min="15372" max="15373" width="18.28515625" bestFit="1" customWidth="1"/>
    <col min="15374" max="15374" width="15.7109375" customWidth="1"/>
    <col min="15618" max="15618" width="13.7109375" bestFit="1" customWidth="1"/>
    <col min="15626" max="15627" width="17.7109375" bestFit="1" customWidth="1"/>
    <col min="15628" max="15629" width="18.28515625" bestFit="1" customWidth="1"/>
    <col min="15630" max="15630" width="15.7109375" customWidth="1"/>
    <col min="15874" max="15874" width="13.7109375" bestFit="1" customWidth="1"/>
    <col min="15882" max="15883" width="17.7109375" bestFit="1" customWidth="1"/>
    <col min="15884" max="15885" width="18.28515625" bestFit="1" customWidth="1"/>
    <col min="15886" max="15886" width="15.7109375" customWidth="1"/>
    <col min="16130" max="16130" width="13.7109375" bestFit="1" customWidth="1"/>
    <col min="16138" max="16139" width="17.7109375" bestFit="1" customWidth="1"/>
    <col min="16140" max="16141" width="18.28515625" bestFit="1" customWidth="1"/>
    <col min="16142" max="16142" width="15.7109375" customWidth="1"/>
  </cols>
  <sheetData>
    <row r="1" spans="2:14">
      <c r="B1" s="24"/>
      <c r="C1" s="25"/>
      <c r="D1" s="25"/>
      <c r="E1" s="25"/>
      <c r="F1" s="25"/>
      <c r="L1" s="26"/>
      <c r="M1" s="26"/>
      <c r="N1" s="26"/>
    </row>
    <row r="2" spans="2:14">
      <c r="L2" s="26"/>
      <c r="M2" s="26"/>
      <c r="N2" s="26"/>
    </row>
    <row r="3" spans="2:14">
      <c r="L3" s="26"/>
      <c r="M3" s="26"/>
      <c r="N3" s="27"/>
    </row>
    <row r="4" spans="2:14">
      <c r="L4" s="26"/>
      <c r="M4" s="26"/>
      <c r="N4" s="26"/>
    </row>
    <row r="5" spans="2:14">
      <c r="L5" s="25"/>
      <c r="M5" s="25"/>
      <c r="N5" s="25"/>
    </row>
    <row r="6" spans="2:14">
      <c r="L6" s="25"/>
      <c r="M6" s="25"/>
      <c r="N6" s="25"/>
    </row>
    <row r="7" spans="2:14">
      <c r="L7" s="25"/>
      <c r="M7" s="25"/>
      <c r="N7" s="27"/>
    </row>
    <row r="8" spans="2:14">
      <c r="K8" s="25"/>
      <c r="L8" s="25"/>
      <c r="M8" s="25"/>
      <c r="N8" s="25"/>
    </row>
    <row r="9" spans="2:14">
      <c r="K9" s="25"/>
      <c r="L9" s="25"/>
      <c r="M9" s="25"/>
      <c r="N9" s="25"/>
    </row>
    <row r="10" spans="2:14">
      <c r="K10" s="25"/>
      <c r="L10" s="25"/>
      <c r="M10" s="28"/>
      <c r="N10" s="25"/>
    </row>
    <row r="22" spans="11:16">
      <c r="K22" s="25"/>
      <c r="L22" s="25"/>
      <c r="M22" s="25"/>
      <c r="N22" s="25"/>
    </row>
    <row r="23" spans="11:16">
      <c r="K23" s="25"/>
      <c r="L23" s="25"/>
      <c r="M23" s="25"/>
      <c r="N23" s="25"/>
    </row>
    <row r="24" spans="11:16">
      <c r="K24" s="25"/>
      <c r="L24" s="25"/>
      <c r="M24" s="28"/>
      <c r="N24" s="25"/>
    </row>
    <row r="25" spans="11:16">
      <c r="K25" s="25"/>
      <c r="L25" s="25"/>
      <c r="M25" s="28"/>
      <c r="N25" s="25"/>
    </row>
    <row r="26" spans="11:16">
      <c r="K26" s="29"/>
      <c r="L26" s="25"/>
      <c r="M26" s="25"/>
      <c r="N26" s="25"/>
    </row>
    <row r="27" spans="11:16">
      <c r="K27" s="25"/>
      <c r="L27" s="25"/>
      <c r="M27" s="25"/>
      <c r="N27" s="29"/>
    </row>
    <row r="28" spans="11:16">
      <c r="K28" s="25"/>
      <c r="L28" s="25"/>
      <c r="M28" s="25"/>
      <c r="N28" s="25"/>
    </row>
    <row r="29" spans="11:16">
      <c r="K29" s="25"/>
      <c r="L29" s="25"/>
      <c r="M29" s="25"/>
      <c r="N29" s="25"/>
    </row>
    <row r="30" spans="11:16">
      <c r="K30" s="25"/>
      <c r="L30" s="25"/>
      <c r="M30" s="25"/>
      <c r="N30" s="25"/>
      <c r="O30" s="25"/>
      <c r="P30" s="25"/>
    </row>
    <row r="31" spans="11:16">
      <c r="K31" s="25"/>
      <c r="L31" s="25"/>
      <c r="M31" s="25"/>
      <c r="N31" s="25"/>
      <c r="O31" s="25"/>
      <c r="P31" s="25"/>
    </row>
    <row r="32" spans="11:16">
      <c r="K32" s="25"/>
      <c r="L32" s="25"/>
      <c r="M32" s="25"/>
      <c r="N32" s="25"/>
      <c r="O32" s="25"/>
      <c r="P32" s="25"/>
    </row>
    <row r="33" spans="11:16">
      <c r="K33" s="25"/>
      <c r="L33" s="25"/>
      <c r="M33" s="25"/>
      <c r="N33" s="25"/>
      <c r="O33" s="25"/>
      <c r="P33" s="25"/>
    </row>
    <row r="34" spans="11:16">
      <c r="K34" s="25"/>
      <c r="L34" s="25"/>
      <c r="M34" s="25"/>
      <c r="N34" s="25"/>
      <c r="O34" s="25"/>
      <c r="P34" s="25"/>
    </row>
    <row r="35" spans="11:16">
      <c r="K35" s="25"/>
      <c r="L35" s="25"/>
      <c r="M35" s="25"/>
      <c r="N35" s="25"/>
      <c r="O35" s="25"/>
      <c r="P35" s="25"/>
    </row>
    <row r="36" spans="11:16">
      <c r="K36" s="25"/>
      <c r="L36" s="25"/>
      <c r="M36" s="25"/>
      <c r="N36" s="25"/>
      <c r="O36" s="25"/>
      <c r="P36" s="25"/>
    </row>
    <row r="37" spans="11:16">
      <c r="K37" s="25"/>
      <c r="L37" s="25"/>
      <c r="M37" s="25"/>
      <c r="N37" s="25"/>
      <c r="O37" s="25"/>
      <c r="P37" s="25"/>
    </row>
    <row r="38" spans="11:16">
      <c r="K38" s="25"/>
      <c r="L38" s="25"/>
      <c r="M38" s="25"/>
      <c r="N38" s="25"/>
      <c r="O38" s="25"/>
      <c r="P38" s="25"/>
    </row>
    <row r="39" spans="11:16">
      <c r="K39" s="25"/>
      <c r="L39" s="25"/>
      <c r="M39" s="25"/>
      <c r="N39" s="25"/>
      <c r="O39" s="25"/>
      <c r="P39" s="25"/>
    </row>
    <row r="40" spans="11:16">
      <c r="K40" s="25"/>
      <c r="L40" s="25"/>
      <c r="M40" s="25"/>
      <c r="N40" s="25"/>
      <c r="O40" s="25"/>
      <c r="P40" s="25"/>
    </row>
    <row r="41" spans="11:16">
      <c r="K41" s="25"/>
      <c r="L41" s="25"/>
      <c r="M41" s="25"/>
      <c r="N41" s="25"/>
      <c r="O41" s="25"/>
      <c r="P41" s="25"/>
    </row>
    <row r="42" spans="11:16">
      <c r="K42" s="25"/>
      <c r="L42" s="25"/>
      <c r="M42" s="25"/>
      <c r="N42" s="25"/>
      <c r="O42" s="25"/>
      <c r="P42" s="25"/>
    </row>
    <row r="43" spans="11:16">
      <c r="K43" s="25"/>
      <c r="L43" s="25"/>
      <c r="M43" s="25"/>
      <c r="N43" s="25"/>
      <c r="O43" s="25"/>
      <c r="P43" s="25"/>
    </row>
    <row r="44" spans="11:16">
      <c r="O44" s="25"/>
      <c r="P44" s="25"/>
    </row>
    <row r="45" spans="11:16">
      <c r="O45" s="25"/>
      <c r="P45" s="25"/>
    </row>
    <row r="46" spans="11:16">
      <c r="O46" s="25"/>
      <c r="P46" s="25"/>
    </row>
    <row r="47" spans="11:16">
      <c r="O47" s="25"/>
      <c r="P47" s="25"/>
    </row>
    <row r="48" spans="11:16">
      <c r="O48" s="25"/>
      <c r="P48" s="25"/>
    </row>
    <row r="49" spans="15:16">
      <c r="O49" s="25"/>
      <c r="P49" s="25"/>
    </row>
    <row r="50" spans="15:16">
      <c r="O50" s="25"/>
      <c r="P50" s="25"/>
    </row>
    <row r="51" spans="15:16">
      <c r="O51" s="25"/>
      <c r="P51" s="25"/>
    </row>
    <row r="52" spans="15:16">
      <c r="O52" s="25"/>
      <c r="P52" s="25"/>
    </row>
    <row r="53" spans="15:16">
      <c r="O53" s="25"/>
      <c r="P53" s="25"/>
    </row>
    <row r="54" spans="15:16">
      <c r="O54" s="25"/>
      <c r="P54" s="25"/>
    </row>
    <row r="55" spans="15:16">
      <c r="O55" s="25"/>
      <c r="P55" s="25"/>
    </row>
    <row r="56" spans="15:16">
      <c r="O56" s="25"/>
      <c r="P56" s="25"/>
    </row>
    <row r="57" spans="15:16">
      <c r="O57" s="25"/>
      <c r="P57" s="25"/>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showGridLines="0" topLeftCell="A4" workbookViewId="0">
      <selection activeCell="D4" sqref="D4:D5"/>
    </sheetView>
  </sheetViews>
  <sheetFormatPr defaultRowHeight="15"/>
  <cols>
    <col min="14" max="14" width="10.7109375" customWidth="1"/>
  </cols>
  <sheetData>
    <row r="27" spans="1:10">
      <c r="A27" s="30"/>
      <c r="B27" s="30"/>
      <c r="C27" s="30"/>
      <c r="D27" s="30"/>
      <c r="E27" s="30"/>
      <c r="F27" s="30"/>
      <c r="G27" s="30"/>
      <c r="H27" s="30"/>
      <c r="I27" s="30"/>
      <c r="J27" s="30"/>
    </row>
    <row r="28" spans="1:10">
      <c r="A28" s="30"/>
      <c r="B28" s="30"/>
      <c r="C28" s="30"/>
      <c r="D28" s="30"/>
      <c r="E28" s="30"/>
      <c r="F28" s="30"/>
      <c r="G28" s="30"/>
      <c r="H28" s="30"/>
      <c r="I28" s="30"/>
      <c r="J28" s="30"/>
    </row>
    <row r="29" spans="1:10">
      <c r="A29" s="30"/>
      <c r="B29" s="30"/>
      <c r="C29" s="30"/>
      <c r="D29" s="30"/>
      <c r="E29" s="30"/>
      <c r="F29" s="30"/>
      <c r="G29" s="30"/>
      <c r="H29" s="30"/>
      <c r="I29" s="30"/>
      <c r="J29" s="30"/>
    </row>
    <row r="30" spans="1:10">
      <c r="A30" s="30"/>
      <c r="B30" s="30"/>
      <c r="C30" s="30"/>
      <c r="D30" s="30"/>
      <c r="E30" s="30"/>
      <c r="F30" s="30"/>
      <c r="G30" s="30"/>
      <c r="H30" s="30"/>
      <c r="I30" s="30"/>
      <c r="J30" s="30"/>
    </row>
    <row r="33" spans="2:2">
      <c r="B33" s="31"/>
    </row>
    <row r="34" spans="2:2">
      <c r="B34" s="31"/>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workbookViewId="0">
      <selection activeCell="E7" sqref="E7:R36"/>
    </sheetView>
  </sheetViews>
  <sheetFormatPr defaultRowHeight="15"/>
  <cols>
    <col min="1" max="1" width="11.140625" customWidth="1"/>
    <col min="11" max="11" width="7.28515625" customWidth="1"/>
    <col min="18" max="18" width="10.140625" customWidth="1"/>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B1" workbookViewId="0">
      <selection activeCell="B1" sqref="B1:R61"/>
    </sheetView>
  </sheetViews>
  <sheetFormatPr defaultRowHeight="15"/>
  <cols>
    <col min="2" max="2" width="3" customWidth="1"/>
    <col min="18" max="18" width="9.5703125" customWidth="1"/>
  </cols>
  <sheetData/>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A2" sqref="A2:L26"/>
    </sheetView>
  </sheetViews>
  <sheetFormatPr defaultRowHeight="15"/>
  <cols>
    <col min="1" max="1" width="3.5703125" customWidth="1"/>
    <col min="2" max="2" width="9.140625" customWidth="1"/>
    <col min="12" max="12" width="7.85546875" customWidth="1"/>
  </cols>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7"/>
  <sheetViews>
    <sheetView showGridLines="0" workbookViewId="0">
      <selection activeCell="I13" sqref="I13"/>
    </sheetView>
  </sheetViews>
  <sheetFormatPr defaultRowHeight="15"/>
  <cols>
    <col min="1" max="1" width="15.28515625" customWidth="1"/>
    <col min="2" max="2" width="42.28515625" customWidth="1"/>
    <col min="3" max="3" width="15.85546875" customWidth="1"/>
    <col min="4" max="4" width="22.7109375" customWidth="1"/>
    <col min="5" max="5" width="19.5703125" customWidth="1"/>
    <col min="257" max="257" width="15.28515625" customWidth="1"/>
    <col min="258" max="258" width="42.28515625" customWidth="1"/>
    <col min="259" max="259" width="15.85546875" customWidth="1"/>
    <col min="260" max="260" width="22.7109375" customWidth="1"/>
    <col min="261" max="261" width="19.5703125" customWidth="1"/>
    <col min="513" max="513" width="15.28515625" customWidth="1"/>
    <col min="514" max="514" width="42.28515625" customWidth="1"/>
    <col min="515" max="515" width="15.85546875" customWidth="1"/>
    <col min="516" max="516" width="22.7109375" customWidth="1"/>
    <col min="517" max="517" width="19.5703125" customWidth="1"/>
    <col min="769" max="769" width="15.28515625" customWidth="1"/>
    <col min="770" max="770" width="42.28515625" customWidth="1"/>
    <col min="771" max="771" width="15.85546875" customWidth="1"/>
    <col min="772" max="772" width="22.7109375" customWidth="1"/>
    <col min="773" max="773" width="19.5703125" customWidth="1"/>
    <col min="1025" max="1025" width="15.28515625" customWidth="1"/>
    <col min="1026" max="1026" width="42.28515625" customWidth="1"/>
    <col min="1027" max="1027" width="15.85546875" customWidth="1"/>
    <col min="1028" max="1028" width="22.7109375" customWidth="1"/>
    <col min="1029" max="1029" width="19.5703125" customWidth="1"/>
    <col min="1281" max="1281" width="15.28515625" customWidth="1"/>
    <col min="1282" max="1282" width="42.28515625" customWidth="1"/>
    <col min="1283" max="1283" width="15.85546875" customWidth="1"/>
    <col min="1284" max="1284" width="22.7109375" customWidth="1"/>
    <col min="1285" max="1285" width="19.5703125" customWidth="1"/>
    <col min="1537" max="1537" width="15.28515625" customWidth="1"/>
    <col min="1538" max="1538" width="42.28515625" customWidth="1"/>
    <col min="1539" max="1539" width="15.85546875" customWidth="1"/>
    <col min="1540" max="1540" width="22.7109375" customWidth="1"/>
    <col min="1541" max="1541" width="19.5703125" customWidth="1"/>
    <col min="1793" max="1793" width="15.28515625" customWidth="1"/>
    <col min="1794" max="1794" width="42.28515625" customWidth="1"/>
    <col min="1795" max="1795" width="15.85546875" customWidth="1"/>
    <col min="1796" max="1796" width="22.7109375" customWidth="1"/>
    <col min="1797" max="1797" width="19.5703125" customWidth="1"/>
    <col min="2049" max="2049" width="15.28515625" customWidth="1"/>
    <col min="2050" max="2050" width="42.28515625" customWidth="1"/>
    <col min="2051" max="2051" width="15.85546875" customWidth="1"/>
    <col min="2052" max="2052" width="22.7109375" customWidth="1"/>
    <col min="2053" max="2053" width="19.5703125" customWidth="1"/>
    <col min="2305" max="2305" width="15.28515625" customWidth="1"/>
    <col min="2306" max="2306" width="42.28515625" customWidth="1"/>
    <col min="2307" max="2307" width="15.85546875" customWidth="1"/>
    <col min="2308" max="2308" width="22.7109375" customWidth="1"/>
    <col min="2309" max="2309" width="19.5703125" customWidth="1"/>
    <col min="2561" max="2561" width="15.28515625" customWidth="1"/>
    <col min="2562" max="2562" width="42.28515625" customWidth="1"/>
    <col min="2563" max="2563" width="15.85546875" customWidth="1"/>
    <col min="2564" max="2564" width="22.7109375" customWidth="1"/>
    <col min="2565" max="2565" width="19.5703125" customWidth="1"/>
    <col min="2817" max="2817" width="15.28515625" customWidth="1"/>
    <col min="2818" max="2818" width="42.28515625" customWidth="1"/>
    <col min="2819" max="2819" width="15.85546875" customWidth="1"/>
    <col min="2820" max="2820" width="22.7109375" customWidth="1"/>
    <col min="2821" max="2821" width="19.5703125" customWidth="1"/>
    <col min="3073" max="3073" width="15.28515625" customWidth="1"/>
    <col min="3074" max="3074" width="42.28515625" customWidth="1"/>
    <col min="3075" max="3075" width="15.85546875" customWidth="1"/>
    <col min="3076" max="3076" width="22.7109375" customWidth="1"/>
    <col min="3077" max="3077" width="19.5703125" customWidth="1"/>
    <col min="3329" max="3329" width="15.28515625" customWidth="1"/>
    <col min="3330" max="3330" width="42.28515625" customWidth="1"/>
    <col min="3331" max="3331" width="15.85546875" customWidth="1"/>
    <col min="3332" max="3332" width="22.7109375" customWidth="1"/>
    <col min="3333" max="3333" width="19.5703125" customWidth="1"/>
    <col min="3585" max="3585" width="15.28515625" customWidth="1"/>
    <col min="3586" max="3586" width="42.28515625" customWidth="1"/>
    <col min="3587" max="3587" width="15.85546875" customWidth="1"/>
    <col min="3588" max="3588" width="22.7109375" customWidth="1"/>
    <col min="3589" max="3589" width="19.5703125" customWidth="1"/>
    <col min="3841" max="3841" width="15.28515625" customWidth="1"/>
    <col min="3842" max="3842" width="42.28515625" customWidth="1"/>
    <col min="3843" max="3843" width="15.85546875" customWidth="1"/>
    <col min="3844" max="3844" width="22.7109375" customWidth="1"/>
    <col min="3845" max="3845" width="19.5703125" customWidth="1"/>
    <col min="4097" max="4097" width="15.28515625" customWidth="1"/>
    <col min="4098" max="4098" width="42.28515625" customWidth="1"/>
    <col min="4099" max="4099" width="15.85546875" customWidth="1"/>
    <col min="4100" max="4100" width="22.7109375" customWidth="1"/>
    <col min="4101" max="4101" width="19.5703125" customWidth="1"/>
    <col min="4353" max="4353" width="15.28515625" customWidth="1"/>
    <col min="4354" max="4354" width="42.28515625" customWidth="1"/>
    <col min="4355" max="4355" width="15.85546875" customWidth="1"/>
    <col min="4356" max="4356" width="22.7109375" customWidth="1"/>
    <col min="4357" max="4357" width="19.5703125" customWidth="1"/>
    <col min="4609" max="4609" width="15.28515625" customWidth="1"/>
    <col min="4610" max="4610" width="42.28515625" customWidth="1"/>
    <col min="4611" max="4611" width="15.85546875" customWidth="1"/>
    <col min="4612" max="4612" width="22.7109375" customWidth="1"/>
    <col min="4613" max="4613" width="19.5703125" customWidth="1"/>
    <col min="4865" max="4865" width="15.28515625" customWidth="1"/>
    <col min="4866" max="4866" width="42.28515625" customWidth="1"/>
    <col min="4867" max="4867" width="15.85546875" customWidth="1"/>
    <col min="4868" max="4868" width="22.7109375" customWidth="1"/>
    <col min="4869" max="4869" width="19.5703125" customWidth="1"/>
    <col min="5121" max="5121" width="15.28515625" customWidth="1"/>
    <col min="5122" max="5122" width="42.28515625" customWidth="1"/>
    <col min="5123" max="5123" width="15.85546875" customWidth="1"/>
    <col min="5124" max="5124" width="22.7109375" customWidth="1"/>
    <col min="5125" max="5125" width="19.5703125" customWidth="1"/>
    <col min="5377" max="5377" width="15.28515625" customWidth="1"/>
    <col min="5378" max="5378" width="42.28515625" customWidth="1"/>
    <col min="5379" max="5379" width="15.85546875" customWidth="1"/>
    <col min="5380" max="5380" width="22.7109375" customWidth="1"/>
    <col min="5381" max="5381" width="19.5703125" customWidth="1"/>
    <col min="5633" max="5633" width="15.28515625" customWidth="1"/>
    <col min="5634" max="5634" width="42.28515625" customWidth="1"/>
    <col min="5635" max="5635" width="15.85546875" customWidth="1"/>
    <col min="5636" max="5636" width="22.7109375" customWidth="1"/>
    <col min="5637" max="5637" width="19.5703125" customWidth="1"/>
    <col min="5889" max="5889" width="15.28515625" customWidth="1"/>
    <col min="5890" max="5890" width="42.28515625" customWidth="1"/>
    <col min="5891" max="5891" width="15.85546875" customWidth="1"/>
    <col min="5892" max="5892" width="22.7109375" customWidth="1"/>
    <col min="5893" max="5893" width="19.5703125" customWidth="1"/>
    <col min="6145" max="6145" width="15.28515625" customWidth="1"/>
    <col min="6146" max="6146" width="42.28515625" customWidth="1"/>
    <col min="6147" max="6147" width="15.85546875" customWidth="1"/>
    <col min="6148" max="6148" width="22.7109375" customWidth="1"/>
    <col min="6149" max="6149" width="19.5703125" customWidth="1"/>
    <col min="6401" max="6401" width="15.28515625" customWidth="1"/>
    <col min="6402" max="6402" width="42.28515625" customWidth="1"/>
    <col min="6403" max="6403" width="15.85546875" customWidth="1"/>
    <col min="6404" max="6404" width="22.7109375" customWidth="1"/>
    <col min="6405" max="6405" width="19.5703125" customWidth="1"/>
    <col min="6657" max="6657" width="15.28515625" customWidth="1"/>
    <col min="6658" max="6658" width="42.28515625" customWidth="1"/>
    <col min="6659" max="6659" width="15.85546875" customWidth="1"/>
    <col min="6660" max="6660" width="22.7109375" customWidth="1"/>
    <col min="6661" max="6661" width="19.5703125" customWidth="1"/>
    <col min="6913" max="6913" width="15.28515625" customWidth="1"/>
    <col min="6914" max="6914" width="42.28515625" customWidth="1"/>
    <col min="6915" max="6915" width="15.85546875" customWidth="1"/>
    <col min="6916" max="6916" width="22.7109375" customWidth="1"/>
    <col min="6917" max="6917" width="19.5703125" customWidth="1"/>
    <col min="7169" max="7169" width="15.28515625" customWidth="1"/>
    <col min="7170" max="7170" width="42.28515625" customWidth="1"/>
    <col min="7171" max="7171" width="15.85546875" customWidth="1"/>
    <col min="7172" max="7172" width="22.7109375" customWidth="1"/>
    <col min="7173" max="7173" width="19.5703125" customWidth="1"/>
    <col min="7425" max="7425" width="15.28515625" customWidth="1"/>
    <col min="7426" max="7426" width="42.28515625" customWidth="1"/>
    <col min="7427" max="7427" width="15.85546875" customWidth="1"/>
    <col min="7428" max="7428" width="22.7109375" customWidth="1"/>
    <col min="7429" max="7429" width="19.5703125" customWidth="1"/>
    <col min="7681" max="7681" width="15.28515625" customWidth="1"/>
    <col min="7682" max="7682" width="42.28515625" customWidth="1"/>
    <col min="7683" max="7683" width="15.85546875" customWidth="1"/>
    <col min="7684" max="7684" width="22.7109375" customWidth="1"/>
    <col min="7685" max="7685" width="19.5703125" customWidth="1"/>
    <col min="7937" max="7937" width="15.28515625" customWidth="1"/>
    <col min="7938" max="7938" width="42.28515625" customWidth="1"/>
    <col min="7939" max="7939" width="15.85546875" customWidth="1"/>
    <col min="7940" max="7940" width="22.7109375" customWidth="1"/>
    <col min="7941" max="7941" width="19.5703125" customWidth="1"/>
    <col min="8193" max="8193" width="15.28515625" customWidth="1"/>
    <col min="8194" max="8194" width="42.28515625" customWidth="1"/>
    <col min="8195" max="8195" width="15.85546875" customWidth="1"/>
    <col min="8196" max="8196" width="22.7109375" customWidth="1"/>
    <col min="8197" max="8197" width="19.5703125" customWidth="1"/>
    <col min="8449" max="8449" width="15.28515625" customWidth="1"/>
    <col min="8450" max="8450" width="42.28515625" customWidth="1"/>
    <col min="8451" max="8451" width="15.85546875" customWidth="1"/>
    <col min="8452" max="8452" width="22.7109375" customWidth="1"/>
    <col min="8453" max="8453" width="19.5703125" customWidth="1"/>
    <col min="8705" max="8705" width="15.28515625" customWidth="1"/>
    <col min="8706" max="8706" width="42.28515625" customWidth="1"/>
    <col min="8707" max="8707" width="15.85546875" customWidth="1"/>
    <col min="8708" max="8708" width="22.7109375" customWidth="1"/>
    <col min="8709" max="8709" width="19.5703125" customWidth="1"/>
    <col min="8961" max="8961" width="15.28515625" customWidth="1"/>
    <col min="8962" max="8962" width="42.28515625" customWidth="1"/>
    <col min="8963" max="8963" width="15.85546875" customWidth="1"/>
    <col min="8964" max="8964" width="22.7109375" customWidth="1"/>
    <col min="8965" max="8965" width="19.5703125" customWidth="1"/>
    <col min="9217" max="9217" width="15.28515625" customWidth="1"/>
    <col min="9218" max="9218" width="42.28515625" customWidth="1"/>
    <col min="9219" max="9219" width="15.85546875" customWidth="1"/>
    <col min="9220" max="9220" width="22.7109375" customWidth="1"/>
    <col min="9221" max="9221" width="19.5703125" customWidth="1"/>
    <col min="9473" max="9473" width="15.28515625" customWidth="1"/>
    <col min="9474" max="9474" width="42.28515625" customWidth="1"/>
    <col min="9475" max="9475" width="15.85546875" customWidth="1"/>
    <col min="9476" max="9476" width="22.7109375" customWidth="1"/>
    <col min="9477" max="9477" width="19.5703125" customWidth="1"/>
    <col min="9729" max="9729" width="15.28515625" customWidth="1"/>
    <col min="9730" max="9730" width="42.28515625" customWidth="1"/>
    <col min="9731" max="9731" width="15.85546875" customWidth="1"/>
    <col min="9732" max="9732" width="22.7109375" customWidth="1"/>
    <col min="9733" max="9733" width="19.5703125" customWidth="1"/>
    <col min="9985" max="9985" width="15.28515625" customWidth="1"/>
    <col min="9986" max="9986" width="42.28515625" customWidth="1"/>
    <col min="9987" max="9987" width="15.85546875" customWidth="1"/>
    <col min="9988" max="9988" width="22.7109375" customWidth="1"/>
    <col min="9989" max="9989" width="19.5703125" customWidth="1"/>
    <col min="10241" max="10241" width="15.28515625" customWidth="1"/>
    <col min="10242" max="10242" width="42.28515625" customWidth="1"/>
    <col min="10243" max="10243" width="15.85546875" customWidth="1"/>
    <col min="10244" max="10244" width="22.7109375" customWidth="1"/>
    <col min="10245" max="10245" width="19.5703125" customWidth="1"/>
    <col min="10497" max="10497" width="15.28515625" customWidth="1"/>
    <col min="10498" max="10498" width="42.28515625" customWidth="1"/>
    <col min="10499" max="10499" width="15.85546875" customWidth="1"/>
    <col min="10500" max="10500" width="22.7109375" customWidth="1"/>
    <col min="10501" max="10501" width="19.5703125" customWidth="1"/>
    <col min="10753" max="10753" width="15.28515625" customWidth="1"/>
    <col min="10754" max="10754" width="42.28515625" customWidth="1"/>
    <col min="10755" max="10755" width="15.85546875" customWidth="1"/>
    <col min="10756" max="10756" width="22.7109375" customWidth="1"/>
    <col min="10757" max="10757" width="19.5703125" customWidth="1"/>
    <col min="11009" max="11009" width="15.28515625" customWidth="1"/>
    <col min="11010" max="11010" width="42.28515625" customWidth="1"/>
    <col min="11011" max="11011" width="15.85546875" customWidth="1"/>
    <col min="11012" max="11012" width="22.7109375" customWidth="1"/>
    <col min="11013" max="11013" width="19.5703125" customWidth="1"/>
    <col min="11265" max="11265" width="15.28515625" customWidth="1"/>
    <col min="11266" max="11266" width="42.28515625" customWidth="1"/>
    <col min="11267" max="11267" width="15.85546875" customWidth="1"/>
    <col min="11268" max="11268" width="22.7109375" customWidth="1"/>
    <col min="11269" max="11269" width="19.5703125" customWidth="1"/>
    <col min="11521" max="11521" width="15.28515625" customWidth="1"/>
    <col min="11522" max="11522" width="42.28515625" customWidth="1"/>
    <col min="11523" max="11523" width="15.85546875" customWidth="1"/>
    <col min="11524" max="11524" width="22.7109375" customWidth="1"/>
    <col min="11525" max="11525" width="19.5703125" customWidth="1"/>
    <col min="11777" max="11777" width="15.28515625" customWidth="1"/>
    <col min="11778" max="11778" width="42.28515625" customWidth="1"/>
    <col min="11779" max="11779" width="15.85546875" customWidth="1"/>
    <col min="11780" max="11780" width="22.7109375" customWidth="1"/>
    <col min="11781" max="11781" width="19.5703125" customWidth="1"/>
    <col min="12033" max="12033" width="15.28515625" customWidth="1"/>
    <col min="12034" max="12034" width="42.28515625" customWidth="1"/>
    <col min="12035" max="12035" width="15.85546875" customWidth="1"/>
    <col min="12036" max="12036" width="22.7109375" customWidth="1"/>
    <col min="12037" max="12037" width="19.5703125" customWidth="1"/>
    <col min="12289" max="12289" width="15.28515625" customWidth="1"/>
    <col min="12290" max="12290" width="42.28515625" customWidth="1"/>
    <col min="12291" max="12291" width="15.85546875" customWidth="1"/>
    <col min="12292" max="12292" width="22.7109375" customWidth="1"/>
    <col min="12293" max="12293" width="19.5703125" customWidth="1"/>
    <col min="12545" max="12545" width="15.28515625" customWidth="1"/>
    <col min="12546" max="12546" width="42.28515625" customWidth="1"/>
    <col min="12547" max="12547" width="15.85546875" customWidth="1"/>
    <col min="12548" max="12548" width="22.7109375" customWidth="1"/>
    <col min="12549" max="12549" width="19.5703125" customWidth="1"/>
    <col min="12801" max="12801" width="15.28515625" customWidth="1"/>
    <col min="12802" max="12802" width="42.28515625" customWidth="1"/>
    <col min="12803" max="12803" width="15.85546875" customWidth="1"/>
    <col min="12804" max="12804" width="22.7109375" customWidth="1"/>
    <col min="12805" max="12805" width="19.5703125" customWidth="1"/>
    <col min="13057" max="13057" width="15.28515625" customWidth="1"/>
    <col min="13058" max="13058" width="42.28515625" customWidth="1"/>
    <col min="13059" max="13059" width="15.85546875" customWidth="1"/>
    <col min="13060" max="13060" width="22.7109375" customWidth="1"/>
    <col min="13061" max="13061" width="19.5703125" customWidth="1"/>
    <col min="13313" max="13313" width="15.28515625" customWidth="1"/>
    <col min="13314" max="13314" width="42.28515625" customWidth="1"/>
    <col min="13315" max="13315" width="15.85546875" customWidth="1"/>
    <col min="13316" max="13316" width="22.7109375" customWidth="1"/>
    <col min="13317" max="13317" width="19.5703125" customWidth="1"/>
    <col min="13569" max="13569" width="15.28515625" customWidth="1"/>
    <col min="13570" max="13570" width="42.28515625" customWidth="1"/>
    <col min="13571" max="13571" width="15.85546875" customWidth="1"/>
    <col min="13572" max="13572" width="22.7109375" customWidth="1"/>
    <col min="13573" max="13573" width="19.5703125" customWidth="1"/>
    <col min="13825" max="13825" width="15.28515625" customWidth="1"/>
    <col min="13826" max="13826" width="42.28515625" customWidth="1"/>
    <col min="13827" max="13827" width="15.85546875" customWidth="1"/>
    <col min="13828" max="13828" width="22.7109375" customWidth="1"/>
    <col min="13829" max="13829" width="19.5703125" customWidth="1"/>
    <col min="14081" max="14081" width="15.28515625" customWidth="1"/>
    <col min="14082" max="14082" width="42.28515625" customWidth="1"/>
    <col min="14083" max="14083" width="15.85546875" customWidth="1"/>
    <col min="14084" max="14084" width="22.7109375" customWidth="1"/>
    <col min="14085" max="14085" width="19.5703125" customWidth="1"/>
    <col min="14337" max="14337" width="15.28515625" customWidth="1"/>
    <col min="14338" max="14338" width="42.28515625" customWidth="1"/>
    <col min="14339" max="14339" width="15.85546875" customWidth="1"/>
    <col min="14340" max="14340" width="22.7109375" customWidth="1"/>
    <col min="14341" max="14341" width="19.5703125" customWidth="1"/>
    <col min="14593" max="14593" width="15.28515625" customWidth="1"/>
    <col min="14594" max="14594" width="42.28515625" customWidth="1"/>
    <col min="14595" max="14595" width="15.85546875" customWidth="1"/>
    <col min="14596" max="14596" width="22.7109375" customWidth="1"/>
    <col min="14597" max="14597" width="19.5703125" customWidth="1"/>
    <col min="14849" max="14849" width="15.28515625" customWidth="1"/>
    <col min="14850" max="14850" width="42.28515625" customWidth="1"/>
    <col min="14851" max="14851" width="15.85546875" customWidth="1"/>
    <col min="14852" max="14852" width="22.7109375" customWidth="1"/>
    <col min="14853" max="14853" width="19.5703125" customWidth="1"/>
    <col min="15105" max="15105" width="15.28515625" customWidth="1"/>
    <col min="15106" max="15106" width="42.28515625" customWidth="1"/>
    <col min="15107" max="15107" width="15.85546875" customWidth="1"/>
    <col min="15108" max="15108" width="22.7109375" customWidth="1"/>
    <col min="15109" max="15109" width="19.5703125" customWidth="1"/>
    <col min="15361" max="15361" width="15.28515625" customWidth="1"/>
    <col min="15362" max="15362" width="42.28515625" customWidth="1"/>
    <col min="15363" max="15363" width="15.85546875" customWidth="1"/>
    <col min="15364" max="15364" width="22.7109375" customWidth="1"/>
    <col min="15365" max="15365" width="19.5703125" customWidth="1"/>
    <col min="15617" max="15617" width="15.28515625" customWidth="1"/>
    <col min="15618" max="15618" width="42.28515625" customWidth="1"/>
    <col min="15619" max="15619" width="15.85546875" customWidth="1"/>
    <col min="15620" max="15620" width="22.7109375" customWidth="1"/>
    <col min="15621" max="15621" width="19.5703125" customWidth="1"/>
    <col min="15873" max="15873" width="15.28515625" customWidth="1"/>
    <col min="15874" max="15874" width="42.28515625" customWidth="1"/>
    <col min="15875" max="15875" width="15.85546875" customWidth="1"/>
    <col min="15876" max="15876" width="22.7109375" customWidth="1"/>
    <col min="15877" max="15877" width="19.5703125" customWidth="1"/>
    <col min="16129" max="16129" width="15.28515625" customWidth="1"/>
    <col min="16130" max="16130" width="42.28515625" customWidth="1"/>
    <col min="16131" max="16131" width="15.85546875" customWidth="1"/>
    <col min="16132" max="16132" width="22.7109375" customWidth="1"/>
    <col min="16133" max="16133" width="19.5703125" customWidth="1"/>
  </cols>
  <sheetData>
    <row r="1" spans="1:5" ht="18">
      <c r="A1" s="408" t="s">
        <v>97</v>
      </c>
      <c r="B1" s="408"/>
      <c r="C1" s="408"/>
      <c r="D1" s="408"/>
      <c r="E1" s="408"/>
    </row>
    <row r="2" spans="1:5">
      <c r="A2" s="416" t="s">
        <v>98</v>
      </c>
      <c r="B2" s="416"/>
      <c r="C2" s="416"/>
      <c r="D2" s="416"/>
      <c r="E2" s="416"/>
    </row>
    <row r="3" spans="1:5">
      <c r="A3" s="416" t="s">
        <v>99</v>
      </c>
      <c r="B3" s="416"/>
      <c r="C3" s="416"/>
      <c r="D3" s="416"/>
      <c r="E3" s="416"/>
    </row>
    <row r="4" spans="1:5" ht="15.75" thickBot="1"/>
    <row r="5" spans="1:5" ht="32.25" thickBot="1">
      <c r="A5" s="54" t="s">
        <v>100</v>
      </c>
      <c r="B5" s="55" t="s">
        <v>101</v>
      </c>
      <c r="C5" s="55" t="s">
        <v>102</v>
      </c>
      <c r="D5" s="55" t="s">
        <v>103</v>
      </c>
      <c r="E5" s="56" t="s">
        <v>104</v>
      </c>
    </row>
    <row r="6" spans="1:5" ht="16.5" thickBot="1">
      <c r="A6" s="409" t="s">
        <v>169</v>
      </c>
      <c r="B6" s="410"/>
      <c r="C6" s="410"/>
      <c r="D6" s="410"/>
      <c r="E6" s="411"/>
    </row>
    <row r="7" spans="1:5" ht="18" customHeight="1">
      <c r="A7" s="270" t="s">
        <v>22</v>
      </c>
      <c r="B7" s="32" t="s">
        <v>105</v>
      </c>
      <c r="C7" s="33" t="s">
        <v>23</v>
      </c>
      <c r="D7" s="271" t="s">
        <v>106</v>
      </c>
      <c r="E7" s="272" t="s">
        <v>107</v>
      </c>
    </row>
    <row r="8" spans="1:5" ht="25.5" customHeight="1">
      <c r="A8" s="273" t="s">
        <v>24</v>
      </c>
      <c r="B8" s="34" t="s">
        <v>108</v>
      </c>
      <c r="C8" s="35" t="s">
        <v>25</v>
      </c>
      <c r="D8" s="274" t="s">
        <v>107</v>
      </c>
      <c r="E8" s="275" t="s">
        <v>107</v>
      </c>
    </row>
    <row r="9" spans="1:5" ht="25.5" customHeight="1">
      <c r="A9" s="273" t="s">
        <v>26</v>
      </c>
      <c r="B9" s="34" t="s">
        <v>109</v>
      </c>
      <c r="C9" s="35" t="s">
        <v>27</v>
      </c>
      <c r="D9" s="274" t="s">
        <v>106</v>
      </c>
      <c r="E9" s="275" t="s">
        <v>107</v>
      </c>
    </row>
    <row r="10" spans="1:5" ht="25.5" customHeight="1">
      <c r="A10" s="273" t="s">
        <v>28</v>
      </c>
      <c r="B10" s="34" t="s">
        <v>110</v>
      </c>
      <c r="C10" s="35" t="s">
        <v>29</v>
      </c>
      <c r="D10" s="274" t="s">
        <v>107</v>
      </c>
      <c r="E10" s="275" t="s">
        <v>107</v>
      </c>
    </row>
    <row r="11" spans="1:5" ht="25.5" customHeight="1">
      <c r="A11" s="273" t="s">
        <v>30</v>
      </c>
      <c r="B11" s="34" t="s">
        <v>111</v>
      </c>
      <c r="C11" s="35" t="s">
        <v>31</v>
      </c>
      <c r="D11" s="274" t="s">
        <v>107</v>
      </c>
      <c r="E11" s="275" t="s">
        <v>107</v>
      </c>
    </row>
    <row r="12" spans="1:5" ht="25.5" customHeight="1">
      <c r="A12" s="273" t="s">
        <v>32</v>
      </c>
      <c r="B12" s="34" t="s">
        <v>112</v>
      </c>
      <c r="C12" s="35" t="s">
        <v>33</v>
      </c>
      <c r="D12" s="276" t="s">
        <v>106</v>
      </c>
      <c r="E12" s="277" t="s">
        <v>107</v>
      </c>
    </row>
    <row r="13" spans="1:5" ht="25.5" customHeight="1">
      <c r="A13" s="273" t="s">
        <v>34</v>
      </c>
      <c r="B13" s="34" t="s">
        <v>113</v>
      </c>
      <c r="C13" s="35" t="s">
        <v>35</v>
      </c>
      <c r="D13" s="274" t="s">
        <v>107</v>
      </c>
      <c r="E13" s="275" t="s">
        <v>107</v>
      </c>
    </row>
    <row r="14" spans="1:5" ht="25.5" customHeight="1">
      <c r="A14" s="273" t="s">
        <v>36</v>
      </c>
      <c r="B14" s="34" t="s">
        <v>114</v>
      </c>
      <c r="C14" s="35" t="s">
        <v>37</v>
      </c>
      <c r="D14" s="274" t="s">
        <v>106</v>
      </c>
      <c r="E14" s="275" t="s">
        <v>107</v>
      </c>
    </row>
    <row r="15" spans="1:5" ht="25.5" customHeight="1">
      <c r="A15" s="273" t="s">
        <v>38</v>
      </c>
      <c r="B15" s="34" t="s">
        <v>244</v>
      </c>
      <c r="C15" s="35" t="s">
        <v>39</v>
      </c>
      <c r="D15" s="274" t="s">
        <v>106</v>
      </c>
      <c r="E15" s="275" t="s">
        <v>107</v>
      </c>
    </row>
    <row r="16" spans="1:5" ht="25.5" customHeight="1">
      <c r="A16" s="273" t="s">
        <v>40</v>
      </c>
      <c r="B16" s="34" t="s">
        <v>115</v>
      </c>
      <c r="C16" s="36" t="s">
        <v>41</v>
      </c>
      <c r="D16" s="274" t="s">
        <v>106</v>
      </c>
      <c r="E16" s="275" t="s">
        <v>107</v>
      </c>
    </row>
    <row r="17" spans="1:5" ht="25.5" customHeight="1">
      <c r="A17" s="273" t="s">
        <v>42</v>
      </c>
      <c r="B17" s="34" t="s">
        <v>212</v>
      </c>
      <c r="C17" s="35" t="s">
        <v>43</v>
      </c>
      <c r="D17" s="274" t="s">
        <v>107</v>
      </c>
      <c r="E17" s="275" t="s">
        <v>107</v>
      </c>
    </row>
    <row r="18" spans="1:5" ht="25.5" customHeight="1">
      <c r="A18" s="273" t="s">
        <v>44</v>
      </c>
      <c r="B18" s="34" t="s">
        <v>116</v>
      </c>
      <c r="C18" s="35" t="s">
        <v>45</v>
      </c>
      <c r="D18" s="274" t="s">
        <v>106</v>
      </c>
      <c r="E18" s="275" t="s">
        <v>106</v>
      </c>
    </row>
    <row r="19" spans="1:5" ht="25.5" customHeight="1">
      <c r="A19" s="273" t="s">
        <v>46</v>
      </c>
      <c r="B19" s="34" t="s">
        <v>117</v>
      </c>
      <c r="C19" s="35" t="s">
        <v>47</v>
      </c>
      <c r="D19" s="274" t="s">
        <v>106</v>
      </c>
      <c r="E19" s="275" t="s">
        <v>107</v>
      </c>
    </row>
    <row r="20" spans="1:5" ht="25.5" customHeight="1">
      <c r="A20" s="273" t="s">
        <v>48</v>
      </c>
      <c r="B20" s="34" t="s">
        <v>118</v>
      </c>
      <c r="C20" s="35" t="s">
        <v>49</v>
      </c>
      <c r="D20" s="274" t="s">
        <v>106</v>
      </c>
      <c r="E20" s="275" t="s">
        <v>107</v>
      </c>
    </row>
    <row r="21" spans="1:5" ht="25.5" customHeight="1">
      <c r="A21" s="273" t="s">
        <v>50</v>
      </c>
      <c r="B21" s="34" t="s">
        <v>119</v>
      </c>
      <c r="C21" s="35" t="s">
        <v>51</v>
      </c>
      <c r="D21" s="274" t="s">
        <v>106</v>
      </c>
      <c r="E21" s="275" t="s">
        <v>107</v>
      </c>
    </row>
    <row r="22" spans="1:5" ht="25.5" customHeight="1">
      <c r="A22" s="273" t="s">
        <v>52</v>
      </c>
      <c r="B22" s="34" t="s">
        <v>120</v>
      </c>
      <c r="C22" s="35" t="s">
        <v>53</v>
      </c>
      <c r="D22" s="274" t="s">
        <v>107</v>
      </c>
      <c r="E22" s="275" t="s">
        <v>107</v>
      </c>
    </row>
    <row r="23" spans="1:5" ht="25.5" customHeight="1">
      <c r="A23" s="273" t="s">
        <v>54</v>
      </c>
      <c r="B23" s="34" t="s">
        <v>121</v>
      </c>
      <c r="C23" s="37" t="s">
        <v>55</v>
      </c>
      <c r="D23" s="276" t="s">
        <v>106</v>
      </c>
      <c r="E23" s="275" t="s">
        <v>107</v>
      </c>
    </row>
    <row r="24" spans="1:5" ht="25.5" customHeight="1">
      <c r="A24" s="273" t="s">
        <v>56</v>
      </c>
      <c r="B24" s="34" t="s">
        <v>122</v>
      </c>
      <c r="C24" s="35" t="s">
        <v>57</v>
      </c>
      <c r="D24" s="274" t="s">
        <v>107</v>
      </c>
      <c r="E24" s="275" t="s">
        <v>107</v>
      </c>
    </row>
    <row r="25" spans="1:5" ht="25.5" customHeight="1">
      <c r="A25" s="273" t="s">
        <v>58</v>
      </c>
      <c r="B25" s="34" t="s">
        <v>123</v>
      </c>
      <c r="C25" s="35" t="s">
        <v>59</v>
      </c>
      <c r="D25" s="274" t="s">
        <v>107</v>
      </c>
      <c r="E25" s="275" t="s">
        <v>107</v>
      </c>
    </row>
    <row r="26" spans="1:5" ht="25.5" customHeight="1">
      <c r="A26" s="273" t="s">
        <v>60</v>
      </c>
      <c r="B26" s="38" t="s">
        <v>124</v>
      </c>
      <c r="C26" s="35" t="s">
        <v>61</v>
      </c>
      <c r="D26" s="274" t="s">
        <v>107</v>
      </c>
      <c r="E26" s="275" t="s">
        <v>107</v>
      </c>
    </row>
    <row r="27" spans="1:5" ht="25.5" customHeight="1" thickBot="1">
      <c r="A27" s="278" t="s">
        <v>62</v>
      </c>
      <c r="B27" s="38" t="s">
        <v>125</v>
      </c>
      <c r="C27" s="39" t="s">
        <v>63</v>
      </c>
      <c r="D27" s="279" t="s">
        <v>106</v>
      </c>
      <c r="E27" s="280" t="s">
        <v>106</v>
      </c>
    </row>
    <row r="28" spans="1:5" ht="25.5" customHeight="1" thickBot="1">
      <c r="A28" s="412" t="s">
        <v>126</v>
      </c>
      <c r="B28" s="413"/>
      <c r="C28" s="413"/>
      <c r="D28" s="413"/>
      <c r="E28" s="414"/>
    </row>
    <row r="29" spans="1:5" ht="25.5" customHeight="1">
      <c r="A29" s="281" t="s">
        <v>64</v>
      </c>
      <c r="B29" s="282" t="s">
        <v>127</v>
      </c>
      <c r="C29" s="283" t="s">
        <v>65</v>
      </c>
      <c r="D29" s="284" t="s">
        <v>106</v>
      </c>
      <c r="E29" s="285" t="s">
        <v>107</v>
      </c>
    </row>
    <row r="30" spans="1:5" ht="25.5" customHeight="1" thickBot="1">
      <c r="A30" s="286" t="s">
        <v>151</v>
      </c>
      <c r="B30" s="287" t="s">
        <v>152</v>
      </c>
      <c r="C30" s="288" t="s">
        <v>153</v>
      </c>
      <c r="D30" s="288" t="s">
        <v>106</v>
      </c>
      <c r="E30" s="289" t="s">
        <v>107</v>
      </c>
    </row>
    <row r="31" spans="1:5" ht="25.5" customHeight="1" thickBot="1">
      <c r="A31" s="40" t="s">
        <v>154</v>
      </c>
      <c r="B31" s="290"/>
      <c r="C31" s="290"/>
      <c r="D31" s="291"/>
      <c r="E31" s="292"/>
    </row>
    <row r="32" spans="1:5" ht="18" customHeight="1" thickBot="1">
      <c r="A32" s="293" t="s">
        <v>66</v>
      </c>
      <c r="B32" s="294" t="s">
        <v>128</v>
      </c>
      <c r="C32" s="295" t="s">
        <v>67</v>
      </c>
      <c r="D32" s="295" t="s">
        <v>106</v>
      </c>
      <c r="E32" s="296" t="s">
        <v>106</v>
      </c>
    </row>
    <row r="33" spans="1:5" ht="25.5" customHeight="1">
      <c r="A33" s="415"/>
      <c r="B33" s="415"/>
      <c r="C33" s="415"/>
      <c r="D33" s="415"/>
      <c r="E33" s="415"/>
    </row>
    <row r="34" spans="1:5" ht="26.25" customHeight="1">
      <c r="A34" s="31" t="s">
        <v>288</v>
      </c>
    </row>
    <row r="35" spans="1:5" ht="15.75" customHeight="1">
      <c r="A35" s="31"/>
    </row>
    <row r="36" spans="1:5" ht="16.5" customHeight="1">
      <c r="A36" s="297"/>
    </row>
    <row r="37" spans="1:5">
      <c r="A37" s="297"/>
    </row>
    <row r="38" spans="1:5">
      <c r="A38" s="297"/>
    </row>
    <row r="39" spans="1:5">
      <c r="A39" s="297"/>
    </row>
    <row r="40" spans="1:5">
      <c r="A40" s="297"/>
    </row>
    <row r="41" spans="1:5">
      <c r="A41" s="297"/>
    </row>
    <row r="42" spans="1:5">
      <c r="A42" s="297"/>
    </row>
    <row r="43" spans="1:5">
      <c r="A43" s="297"/>
    </row>
    <row r="44" spans="1:5">
      <c r="A44" s="297"/>
    </row>
    <row r="45" spans="1:5">
      <c r="A45" s="297"/>
    </row>
    <row r="46" spans="1:5">
      <c r="A46" s="297"/>
    </row>
    <row r="47" spans="1:5">
      <c r="A47" s="297"/>
    </row>
  </sheetData>
  <mergeCells count="6">
    <mergeCell ref="A1:E1"/>
    <mergeCell ref="A6:E6"/>
    <mergeCell ref="A28:E28"/>
    <mergeCell ref="A33:E33"/>
    <mergeCell ref="A2:E2"/>
    <mergeCell ref="A3:E3"/>
  </mergeCells>
  <pageMargins left="0.75" right="0.19" top="0.17" bottom="0.21" header="0.18" footer="0.2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PRIMARY MARKET OF GS - 2</vt:lpstr>
      <vt:lpstr>PRIMARY MARKET OF GS - 3</vt:lpstr>
      <vt:lpstr>PRIMARY MARKET OF GS - 4</vt:lpstr>
      <vt:lpstr>GS - circulating as of 31.03.21</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2021-04-20T05:49:48Z</dcterms:modified>
</cp:coreProperties>
</file>