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W:\06-FISCAL_AGENT_FA\04-Information for GS Market\05-GS Market - quarterly data\"/>
    </mc:Choice>
  </mc:AlternateContent>
  <bookViews>
    <workbookView xWindow="0" yWindow="0" windowWidth="23256" windowHeight="9036"/>
  </bookViews>
  <sheets>
    <sheet name="PRI-1" sheetId="10" r:id="rId1"/>
    <sheet name="PRI-2" sheetId="11" r:id="rId2"/>
    <sheet name="PRI-3" sheetId="12" r:id="rId3"/>
    <sheet name="PRI-4" sheetId="13" r:id="rId4"/>
    <sheet name="SEC-1" sheetId="1" r:id="rId5"/>
    <sheet name="SEC-2" sheetId="2" r:id="rId6"/>
    <sheet name="SEC-3" sheetId="3" r:id="rId7"/>
    <sheet name="SEC-4" sheetId="4" r:id="rId8"/>
    <sheet name="SEC-5" sheetId="5" r:id="rId9"/>
    <sheet name="SEC-6" sheetId="6" r:id="rId10"/>
    <sheet name="SEC-7" sheetId="7" r:id="rId11"/>
    <sheet name="SEC-8" sheetId="8" r:id="rId12"/>
    <sheet name="SEC-9A" sheetId="18" r:id="rId13"/>
    <sheet name="SEC-9B" sheetId="19" r:id="rId14"/>
    <sheet name="SEC-10" sheetId="14" r:id="rId15"/>
    <sheet name="LIST" sheetId="15" r:id="rId1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7" i="13" l="1"/>
  <c r="J139" i="13" s="1"/>
  <c r="J135" i="13"/>
  <c r="I135" i="13"/>
  <c r="I137" i="13" s="1"/>
  <c r="I139" i="13" s="1"/>
  <c r="H135" i="13"/>
  <c r="H137" i="13" s="1"/>
  <c r="H139" i="13" s="1"/>
  <c r="G133" i="13"/>
  <c r="G135" i="13" s="1"/>
  <c r="G137" i="13" s="1"/>
  <c r="G139" i="13" s="1"/>
  <c r="F133" i="13"/>
  <c r="F135" i="13" s="1"/>
  <c r="F137" i="13" s="1"/>
  <c r="F139" i="13" s="1"/>
  <c r="E133" i="13"/>
  <c r="E135" i="13" s="1"/>
  <c r="E137" i="13" s="1"/>
  <c r="E139" i="13" s="1"/>
  <c r="A129" i="13"/>
  <c r="J118" i="13"/>
  <c r="I118" i="13"/>
  <c r="H118" i="13"/>
  <c r="G113" i="13"/>
  <c r="G118" i="13" s="1"/>
  <c r="F113" i="13"/>
  <c r="F118" i="13" s="1"/>
  <c r="E113" i="13"/>
  <c r="E118" i="13" s="1"/>
  <c r="J93" i="13"/>
  <c r="I93" i="13"/>
  <c r="G88" i="13"/>
  <c r="F88" i="13"/>
  <c r="E88" i="13"/>
  <c r="G82" i="13"/>
  <c r="F82" i="13"/>
  <c r="E82" i="13"/>
  <c r="H81" i="13"/>
  <c r="H80" i="13"/>
  <c r="G77" i="13"/>
  <c r="F77" i="13"/>
  <c r="E77" i="13"/>
  <c r="G70" i="13"/>
  <c r="F70" i="13"/>
  <c r="E70" i="13"/>
  <c r="G68" i="13"/>
  <c r="F68" i="13"/>
  <c r="E68" i="13"/>
  <c r="G60" i="13"/>
  <c r="F60" i="13"/>
  <c r="E60" i="13"/>
  <c r="J46" i="13"/>
  <c r="I46" i="13"/>
  <c r="H46" i="13"/>
  <c r="G40" i="13"/>
  <c r="G46" i="13" s="1"/>
  <c r="F40" i="13"/>
  <c r="F46" i="13" s="1"/>
  <c r="E40" i="13"/>
  <c r="E46" i="13" s="1"/>
  <c r="J38" i="13"/>
  <c r="I38" i="13"/>
  <c r="H38" i="13"/>
  <c r="G35" i="13"/>
  <c r="F35" i="13"/>
  <c r="E35" i="13"/>
  <c r="G31" i="13"/>
  <c r="F31" i="13"/>
  <c r="E31" i="13"/>
  <c r="J28" i="13"/>
  <c r="I28" i="13"/>
  <c r="H28" i="13"/>
  <c r="G25" i="13"/>
  <c r="G28" i="13" s="1"/>
  <c r="F25" i="13"/>
  <c r="F28" i="13" s="1"/>
  <c r="E25" i="13"/>
  <c r="E28" i="13" s="1"/>
  <c r="J24" i="13"/>
  <c r="I24" i="13"/>
  <c r="H24" i="13"/>
  <c r="O18" i="13"/>
  <c r="G18" i="13"/>
  <c r="F18" i="13"/>
  <c r="E18" i="13"/>
  <c r="G13" i="13"/>
  <c r="F13" i="13"/>
  <c r="E13" i="13"/>
  <c r="J12" i="13"/>
  <c r="I12" i="13"/>
  <c r="H12" i="13"/>
  <c r="G7" i="13"/>
  <c r="G12" i="13" s="1"/>
  <c r="F7" i="13"/>
  <c r="F12" i="13" s="1"/>
  <c r="E7" i="13"/>
  <c r="E12" i="13" s="1"/>
  <c r="F24" i="13" l="1"/>
  <c r="F29" i="13" s="1"/>
  <c r="H29" i="13"/>
  <c r="E24" i="13"/>
  <c r="I29" i="13"/>
  <c r="F38" i="13"/>
  <c r="J119" i="13"/>
  <c r="G38" i="13"/>
  <c r="F93" i="13"/>
  <c r="H93" i="13"/>
  <c r="H119" i="13" s="1"/>
  <c r="J29" i="13"/>
  <c r="J120" i="13" s="1"/>
  <c r="G93" i="13"/>
  <c r="E93" i="13"/>
  <c r="G24" i="13"/>
  <c r="G29" i="13" s="1"/>
  <c r="E38" i="13"/>
  <c r="I119" i="13"/>
  <c r="I120" i="13" s="1"/>
  <c r="E29" i="13"/>
  <c r="H120" i="13" l="1"/>
  <c r="G119" i="13"/>
  <c r="G120" i="13" s="1"/>
  <c r="F119" i="13"/>
  <c r="F120" i="13" s="1"/>
  <c r="E119" i="13"/>
  <c r="E120" i="13"/>
  <c r="F29" i="12" l="1"/>
  <c r="F27" i="12"/>
  <c r="F25" i="12"/>
  <c r="F23" i="12"/>
  <c r="F21" i="12"/>
  <c r="F19" i="12"/>
  <c r="F17" i="12"/>
  <c r="F30" i="12" l="1"/>
  <c r="F20" i="10"/>
</calcChain>
</file>

<file path=xl/sharedStrings.xml><?xml version="1.0" encoding="utf-8"?>
<sst xmlns="http://schemas.openxmlformats.org/spreadsheetml/2006/main" count="534" uniqueCount="305">
  <si>
    <t>BGN</t>
  </si>
  <si>
    <t>EUR</t>
  </si>
  <si>
    <t xml:space="preserve">                                                                                                                                                                                        </t>
  </si>
  <si>
    <t>BG 20 400 14214</t>
  </si>
  <si>
    <t>15.07.2024</t>
  </si>
  <si>
    <t>380 000 000.00</t>
  </si>
  <si>
    <t xml:space="preserve">             4.00 %</t>
  </si>
  <si>
    <t>BG 20 300 20114</t>
  </si>
  <si>
    <t>15.01.2025</t>
  </si>
  <si>
    <t>600 000 000.00</t>
  </si>
  <si>
    <t xml:space="preserve">             0.01 %</t>
  </si>
  <si>
    <t>BG 20 401 17215</t>
  </si>
  <si>
    <t>27.03.2025</t>
  </si>
  <si>
    <t>250 000 000.00</t>
  </si>
  <si>
    <t xml:space="preserve">             0.80 %</t>
  </si>
  <si>
    <t>BG 20 401 15219</t>
  </si>
  <si>
    <t>22.04.2025</t>
  </si>
  <si>
    <t>235 000 000.00</t>
  </si>
  <si>
    <t xml:space="preserve">             2.30 %</t>
  </si>
  <si>
    <t>22.04.2024</t>
  </si>
  <si>
    <t>BG 20 301 21110</t>
  </si>
  <si>
    <t>17.05.2025</t>
  </si>
  <si>
    <t>1 800 000 000.00</t>
  </si>
  <si>
    <t xml:space="preserve">             0.00 %</t>
  </si>
  <si>
    <t>17.05.2024</t>
  </si>
  <si>
    <t>BG 20 400 15211</t>
  </si>
  <si>
    <t>14.07.2025</t>
  </si>
  <si>
    <t>50 000 000.00</t>
  </si>
  <si>
    <t xml:space="preserve">             3.10 %</t>
  </si>
  <si>
    <t>BG 20 402 10218</t>
  </si>
  <si>
    <t>29.09.2025</t>
  </si>
  <si>
    <t>234 105 000.00</t>
  </si>
  <si>
    <t xml:space="preserve">             5.75 %</t>
  </si>
  <si>
    <t>457 869 582.15</t>
  </si>
  <si>
    <t/>
  </si>
  <si>
    <t>BG 20 300 21112</t>
  </si>
  <si>
    <t>24.02.2026</t>
  </si>
  <si>
    <t>1 700 000 000.00</t>
  </si>
  <si>
    <t>BG 20 400 16219</t>
  </si>
  <si>
    <t>27.07.2026</t>
  </si>
  <si>
    <t>802 750 000.00</t>
  </si>
  <si>
    <t xml:space="preserve">             2.25 %</t>
  </si>
  <si>
    <t>BG 20 400 17217</t>
  </si>
  <si>
    <t>25.07.2027</t>
  </si>
  <si>
    <t>339 500 000.00</t>
  </si>
  <si>
    <t xml:space="preserve">             1.95 %</t>
  </si>
  <si>
    <t>BG 20 300 22219</t>
  </si>
  <si>
    <t>28.03.2028</t>
  </si>
  <si>
    <t>330 500 000.00</t>
  </si>
  <si>
    <t xml:space="preserve">             3.20 %</t>
  </si>
  <si>
    <t>BG 20 401 21217</t>
  </si>
  <si>
    <t>24.05.2029</t>
  </si>
  <si>
    <t>1 000 000 000.00</t>
  </si>
  <si>
    <t xml:space="preserve">             0.25 %</t>
  </si>
  <si>
    <t>24.05.2024</t>
  </si>
  <si>
    <t>BG 20 401 19211</t>
  </si>
  <si>
    <t>21.12.2029</t>
  </si>
  <si>
    <t xml:space="preserve">             0.50 %</t>
  </si>
  <si>
    <t>21.06.2024</t>
  </si>
  <si>
    <t>BG 20 400 21219</t>
  </si>
  <si>
    <t>17.08.2031</t>
  </si>
  <si>
    <t>1 100 000 000.00</t>
  </si>
  <si>
    <t xml:space="preserve">             0.10 %</t>
  </si>
  <si>
    <t>BG 20 400 19213</t>
  </si>
  <si>
    <t>21.06.2039</t>
  </si>
  <si>
    <t>569 780 000.00</t>
  </si>
  <si>
    <t xml:space="preserve">             1.50 %</t>
  </si>
  <si>
    <t>10 615 399 582.15</t>
  </si>
  <si>
    <t>XS2536817211 - Bulgaria Rep. 4,125 09/2029 EUR</t>
  </si>
  <si>
    <t>XS2536817484 - Bulgaria Rep. 4,625 09/2034 EUR</t>
  </si>
  <si>
    <t xml:space="preserve">Rule 144A ISIN XS2579483822/Regulation S ISIN XS2579483319- Republic of Bulgaria 4.500 01/2033 EUR 
</t>
  </si>
  <si>
    <t xml:space="preserve">*BG 20 301 21110/17.11.2021  </t>
  </si>
  <si>
    <t xml:space="preserve">*BG 20 300 20114/15.01.2020  </t>
  </si>
  <si>
    <t>-</t>
  </si>
  <si>
    <t xml:space="preserve">*BG 20 300 21112/24.02.2021  </t>
  </si>
  <si>
    <t xml:space="preserve">*BG 20 300 22219/28.09.2022  </t>
  </si>
  <si>
    <t xml:space="preserve">*BG 20 401 17215/27.09.2017  </t>
  </si>
  <si>
    <t xml:space="preserve">*BG 20 401 21217/24.11.2021  </t>
  </si>
  <si>
    <t xml:space="preserve">*BG 20 401 15219/22.04.2015  </t>
  </si>
  <si>
    <t xml:space="preserve">*BG 20 400 14 214/15.01.2014  </t>
  </si>
  <si>
    <t xml:space="preserve">*BG 20 400 15 211/14.01.2015  </t>
  </si>
  <si>
    <t xml:space="preserve">*BG 20 400 16 219/27.01.2016  </t>
  </si>
  <si>
    <t>–</t>
  </si>
  <si>
    <t xml:space="preserve">*BG 20 400 17 217/25.01.2017  </t>
  </si>
  <si>
    <t xml:space="preserve">*BG 20 401 19 211/21.06.2019  </t>
  </si>
  <si>
    <t xml:space="preserve">*BG 20 400 21 219/17.02.2021  </t>
  </si>
  <si>
    <t xml:space="preserve">*BG 20 400 19 213/21.06.2019  </t>
  </si>
  <si>
    <t xml:space="preserve"> </t>
  </si>
  <si>
    <t xml:space="preserve">*BG 20 402 10218/29.09.2010  </t>
  </si>
  <si>
    <t>0120</t>
  </si>
  <si>
    <t>IORTBGSF</t>
  </si>
  <si>
    <t>0130</t>
  </si>
  <si>
    <t>SOMBBGSF</t>
  </si>
  <si>
    <t>0145</t>
  </si>
  <si>
    <t>INGBBGSF</t>
  </si>
  <si>
    <t>0150</t>
  </si>
  <si>
    <t>FINVBGSF</t>
  </si>
  <si>
    <t>0155</t>
  </si>
  <si>
    <t>RZBBBGSF</t>
  </si>
  <si>
    <t>0160</t>
  </si>
  <si>
    <t>BGUSBGSF</t>
  </si>
  <si>
    <t>0200</t>
  </si>
  <si>
    <t>UBBSBGSF</t>
  </si>
  <si>
    <t>0240</t>
  </si>
  <si>
    <t>DEMIBGSF</t>
  </si>
  <si>
    <t>0250</t>
  </si>
  <si>
    <t>CITIBGSF</t>
  </si>
  <si>
    <t>0260</t>
  </si>
  <si>
    <t>CREXBGSF</t>
  </si>
  <si>
    <t>0300</t>
  </si>
  <si>
    <t>STSABGSF</t>
  </si>
  <si>
    <t>0310</t>
  </si>
  <si>
    <t>TBIBBGSF</t>
  </si>
  <si>
    <t>0470</t>
  </si>
  <si>
    <t>IABGBGSF</t>
  </si>
  <si>
    <t>0545</t>
  </si>
  <si>
    <t>TEXIBGSF</t>
  </si>
  <si>
    <t>0561</t>
  </si>
  <si>
    <t>BUINBGSF</t>
  </si>
  <si>
    <t>0620</t>
  </si>
  <si>
    <t>NASBBGSF</t>
  </si>
  <si>
    <t>0790</t>
  </si>
  <si>
    <t>CECBBGSF</t>
  </si>
  <si>
    <t>0800</t>
  </si>
  <si>
    <t>UNCRBGSF</t>
  </si>
  <si>
    <t>0920</t>
  </si>
  <si>
    <t>BPBIBGSF</t>
  </si>
  <si>
    <t>2057</t>
  </si>
  <si>
    <t>CEDELULL</t>
  </si>
  <si>
    <t>9009</t>
  </si>
  <si>
    <t>CEDPBGSF</t>
  </si>
  <si>
    <t>1482</t>
  </si>
  <si>
    <t>Размер и структура на блокираните ДЦК</t>
  </si>
  <si>
    <t>Забележки: 
Броят на репо сделките обхваща сключените през периода репо сделки (вкл. обратни репо сделки).</t>
  </si>
  <si>
    <t>Държатели на ДЦК</t>
  </si>
  <si>
    <t>Банки</t>
  </si>
  <si>
    <t>Средно претеглена годишна доходност по репо сделки с ДЦК</t>
  </si>
  <si>
    <t>ДЦК в портфейла на застрахователни дружества и пенсионни фондове</t>
  </si>
  <si>
    <t>Обем на сключените сделки на вторичния пазар и сделки с ценни книжа на Българската фондова борса и извънборсовия пазар</t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</si>
  <si>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</si>
  <si>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</si>
  <si>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</si>
  <si>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</si>
  <si>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</si>
  <si>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</si>
  <si>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</si>
  <si>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</si>
  <si>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Инвестбанк АД</t>
  </si>
  <si>
    <t>НЕ</t>
  </si>
  <si>
    <t>ДА</t>
  </si>
  <si>
    <t>Общинска банка АД</t>
  </si>
  <si>
    <t>ИНГ Банк Н.В. - клон София</t>
  </si>
  <si>
    <t>Първа инвестиционна Банка АД</t>
  </si>
  <si>
    <t>Кей Би Си Банк България ЕАД</t>
  </si>
  <si>
    <t>Българо-американска кредитна банка АД</t>
  </si>
  <si>
    <t>Обединена българска банка АД</t>
  </si>
  <si>
    <t>Търговска Банка Д АД</t>
  </si>
  <si>
    <t>Ситибанк Европа АД, клон България</t>
  </si>
  <si>
    <t>Токуда Банк АД</t>
  </si>
  <si>
    <t>Банка ДСК АД</t>
  </si>
  <si>
    <t xml:space="preserve">ТИ БИ АЙ Банк ЕАД </t>
  </si>
  <si>
    <t>Интернешънъл Асет Банк АД</t>
  </si>
  <si>
    <t>Тексим Банк АД</t>
  </si>
  <si>
    <t>Алианц Банк България АД</t>
  </si>
  <si>
    <t>Българска банка за развитие АД</t>
  </si>
  <si>
    <t>Централна кооперативна банка АД</t>
  </si>
  <si>
    <t>УниКредит Булбанк АД</t>
  </si>
  <si>
    <t>Юробанк България АД</t>
  </si>
  <si>
    <t>Централни депозитари на ценни книжа</t>
  </si>
  <si>
    <t>Клиърстрийм Бенкинг С.А. (ICSD)</t>
  </si>
  <si>
    <t xml:space="preserve">Централен Депозитар АД </t>
  </si>
  <si>
    <t>Други</t>
  </si>
  <si>
    <t>Министерство на финансите</t>
  </si>
  <si>
    <t>ІV отваряне</t>
  </si>
  <si>
    <t>номинална стойност в хил.лв.</t>
  </si>
  <si>
    <t>общо</t>
  </si>
  <si>
    <t>в т.ч. облигации с целево</t>
  </si>
  <si>
    <t>предназначение за физ.лица</t>
  </si>
  <si>
    <t>Забележка: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</si>
  <si>
    <t>Структура на дълга</t>
  </si>
  <si>
    <t>Дълг по ДЦК, емитирани за финансиране на бюджетния дефицит</t>
  </si>
  <si>
    <t>Дълг по ДЦК емитирани за структурната реформа</t>
  </si>
  <si>
    <t>Размер на дълга</t>
  </si>
  <si>
    <t>Дълг по държавни ценни книжа, емитирани от правителството на вътрешния пазар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</si>
  <si>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</si>
  <si>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</si>
  <si>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</si>
  <si>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</si>
  <si>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</si>
  <si>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</si>
  <si>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левова равностойност</t>
  </si>
  <si>
    <t>Общо в лева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</si>
  <si>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</si>
  <si>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</si>
  <si>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</si>
  <si>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</si>
  <si>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</si>
  <si>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</si>
  <si>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</si>
  <si>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емитиране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</si>
  <si>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</si>
  <si>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</si>
  <si>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</si>
  <si>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</si>
  <si>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</si>
  <si>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XS1208855889 - глобални облигации 12 г.</t>
  </si>
  <si>
    <t>XS1208856341 - глобални облигации 20 г.</t>
  </si>
  <si>
    <t>XS1382696398 - глобални облигации 12 г.</t>
  </si>
  <si>
    <t>XS2234571425 - глобални облигации 10 г.</t>
  </si>
  <si>
    <t>XS2234571771 - глобални облигации 30 г.</t>
  </si>
  <si>
    <t>XS2716887844 - Bulgaria Rep. 4.875 05/2036 EUR</t>
  </si>
  <si>
    <t>XS2716887760 - Bulgaria Rep. 4.375 05/2031 EUR</t>
  </si>
  <si>
    <t>Общо в левове</t>
  </si>
  <si>
    <t>Търгуеми държавни ценни книжа, емитирани от правителството на външните пазари,</t>
  </si>
  <si>
    <r>
      <rPr>
        <b/>
        <sz val="10"/>
        <color theme="2" tint="-0.749992370372631"/>
        <rFont val="Times New Roman"/>
        <family val="1"/>
        <charset val="204"/>
      </rPr>
      <t xml:space="preserve">Забележка: </t>
    </r>
    <r>
      <rPr>
        <sz val="10"/>
        <color theme="2" tint="-0.749992370372631"/>
        <rFont val="Times New Roman"/>
        <family val="1"/>
        <charset val="204"/>
      </rPr>
      <t>Левовата равностойност на ДЦК е изчислена по официалния обменен курс на EUR към българския лев.</t>
    </r>
  </si>
  <si>
    <t>ДЪРЖАВНИ ЦЕННИ КНИЖА, РЕАЛИЗИРАНИ ЧРЕЗ АУКЦИОНИ,</t>
  </si>
  <si>
    <t>СЪКРОВИЩНИ ОБЛИГАЦИИ, ЕМИТИРАНИ В ЛЕВОВЕ</t>
  </si>
  <si>
    <t>ISIN/
ДАТА НА ЕМИСИЯТА</t>
  </si>
  <si>
    <t>ДАТА НА 
ПЛАЩА-НЕТО</t>
  </si>
  <si>
    <t>ПАДЕЖ 
НА 
ЕМИСИЯТА</t>
  </si>
  <si>
    <t>БРОЙ 
ДНИ</t>
  </si>
  <si>
    <t>НОМИНАЛНА СТОЙНОСТ (ЛЕВА)</t>
  </si>
  <si>
    <t>ФАКТИЧЕСКИ
ПРЕВЕДЕНА
СУМА 
ЛЕВА</t>
  </si>
  <si>
    <t>ОТСТЪПКА 
ОТ 
НОМИНАЛА 
ЛЕВА</t>
  </si>
  <si>
    <t>НАДБАВКА 
НАД 
НОМИНАЛА 
ЛЕВА</t>
  </si>
  <si>
    <t>ЦЕНА НА 100 ЛВ. НОМИНАЛ (ЛЕВА)</t>
  </si>
  <si>
    <t>СРЕДНА ГОДИШНА 
ДОХОДНОСТ (%)</t>
  </si>
  <si>
    <t>ОЛП към 
датата 
на 
емисията 
(плащане-
то) в %</t>
  </si>
  <si>
    <t>НА 
ПРЕДЛОЖЕНОТО 
КОЛИЧЕСТВО 
ОТ МФ</t>
  </si>
  <si>
    <t xml:space="preserve">НА 
ДОПУСНАТИТЕ 
ДО УЧАСТИЕ В 
АУКЦИОНА 
ПОРЪЧКИ </t>
  </si>
  <si>
    <t xml:space="preserve">НА 
ОДОБРЕНИТЕ 
ПОРЪЧКИ </t>
  </si>
  <si>
    <t>СРЕДНА 
ЦЕНА НА  
ДОПУСНАТИТЕ 
ДО УЧАСТИЕ 
В АУКЦИОНА 
ПОРЪЧКИ</t>
  </si>
  <si>
    <t>МИНИМАЛНА 
ЦЕНА НА 
ОДОБРЕНИ 
ПОРЪЧКИ</t>
  </si>
  <si>
    <t>МАКСИМАЛНА 
ЦЕНА НА 
ОДОБРЕНИ 
ПОРЪЧКИ</t>
  </si>
  <si>
    <t>СРЕДНА 
ЦЕНА НА 
ОДОБРЕНИ 
ПОРЪЧКИ</t>
  </si>
  <si>
    <t>НА 
ДОПУСНАТИТЕ 
ДО УЧАСТИЕ 
В АУКЦИОНА 
ПОРЪЧКИ</t>
  </si>
  <si>
    <t>НА ОДОБРЕНИТЕ ПОРЪЧКИ</t>
  </si>
  <si>
    <t>І отваряне</t>
  </si>
  <si>
    <t>ІI отваряне</t>
  </si>
  <si>
    <t>ІII отваряне</t>
  </si>
  <si>
    <t>общо 3-години и 6-месеца</t>
  </si>
  <si>
    <t>V отваряне</t>
  </si>
  <si>
    <t>общо 5-годишни</t>
  </si>
  <si>
    <t>общо 5-годишни и 6-месеца</t>
  </si>
  <si>
    <t>Общо средносрочни ДЦК</t>
  </si>
  <si>
    <t>I отваряне</t>
  </si>
  <si>
    <t>II отваряне</t>
  </si>
  <si>
    <t>III отваряне</t>
  </si>
  <si>
    <t xml:space="preserve">общо 7-години и 6-месеца </t>
  </si>
  <si>
    <t>IV отваряне</t>
  </si>
  <si>
    <t xml:space="preserve">общо 10-годишни </t>
  </si>
  <si>
    <t xml:space="preserve"> *  Емисия от отворен тип.</t>
  </si>
  <si>
    <t xml:space="preserve">1. Министерството на финансите отхвърли всички постъпили поръчки за участие в проведените на 27.04.2020 г. и 28.09.2015 г. аукциони за продажба на ДЦК от отворен тип с дата на плащане 29.04.2020 г. и 30.09.2015 г. 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</si>
  <si>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 като се използва формулата ISMA - International Yield.</t>
  </si>
  <si>
    <t>СРЕДНА ЦЕНА
НА  
ДОПУСНАТИТЕ 
ДО УЧАСТИЕ 
В АУКЦИОНА 
ПОРЪЧКИ</t>
  </si>
  <si>
    <t>IIІ отваряне</t>
  </si>
  <si>
    <t>VI отваряне</t>
  </si>
  <si>
    <t>VII отваряне</t>
  </si>
  <si>
    <t xml:space="preserve">общо 10-години и 6-месеца </t>
  </si>
  <si>
    <t>2. Министерството на финансите отхвърли всички постъпили поръчки за участие в проведения на 08.03.2021 г. аукцион за продажба на ДЦК от отворен тип с дата на плащане 10.03.2021 г.</t>
  </si>
  <si>
    <t>IІ отваряне</t>
  </si>
  <si>
    <t>общо 20-годишни</t>
  </si>
  <si>
    <t>общо дългосрочни ДЦК</t>
  </si>
  <si>
    <t xml:space="preserve">Общо ДЦК, реализирани чрез аукциони в лева </t>
  </si>
  <si>
    <t>СЪКРОВИЩНИ ОБЛИГАЦИИ, ЕМИТИРАНИ В ЕВРО</t>
  </si>
  <si>
    <t>НОМИНАЛНА СТОЙНОСТ (ЕВРО)</t>
  </si>
  <si>
    <t>ФАКТИЧЕСКИ
ПРЕВЕДЕНА
СУМА 
ЕВРО</t>
  </si>
  <si>
    <t>ОТСТЪПКА 
ОТ 
НОМИНАЛА 
ЕВРО</t>
  </si>
  <si>
    <t>НАДБАВКА 
НАД 
НОМИНАЛА 
ЕВРО</t>
  </si>
  <si>
    <t>ЦЕНА НА 100  ЕВРО НОМИНАЛ ( ЕВРО)</t>
  </si>
  <si>
    <t xml:space="preserve">общо 15-годишни </t>
  </si>
  <si>
    <t>Общо дългосрочни ДЦК</t>
  </si>
  <si>
    <t xml:space="preserve">Общо ДЦК, реализирани чрез аукциони в ЕВРО </t>
  </si>
  <si>
    <t>27.09.2024</t>
  </si>
  <si>
    <t>14.07.2024</t>
  </si>
  <si>
    <t>29.09.2024</t>
  </si>
  <si>
    <t>24.08.2024</t>
  </si>
  <si>
    <t>27.07.2024</t>
  </si>
  <si>
    <t>25.07.2024</t>
  </si>
  <si>
    <t>28.09.2024</t>
  </si>
  <si>
    <t>17.08.2024</t>
  </si>
  <si>
    <t>* МФ не обяви провеждането на аукциони за ДЦК през първото тримесечие на 2024 г.</t>
  </si>
  <si>
    <r>
      <rPr>
        <b/>
        <sz val="10"/>
        <color theme="2" tint="-0.749992370372631"/>
        <rFont val="Times New Roman"/>
        <family val="1"/>
        <charset val="204"/>
      </rPr>
      <t>Забележка:</t>
    </r>
    <r>
      <rPr>
        <sz val="10"/>
        <color theme="2" tint="-0.749992370372631"/>
        <rFont val="Times New Roman"/>
        <family val="1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31.03.2024 г.
</t>
    </r>
  </si>
  <si>
    <t>Търгуеми държавни ценни книжа в обращение към 31 март 2024 г., 
емитирани от правителството на вътрешния пазар*</t>
  </si>
  <si>
    <t>март 2024</t>
  </si>
  <si>
    <t>* За периода 01.01.2024 г. - 31.12.2024 г.</t>
  </si>
  <si>
    <t>Обеми на видовете сделки с търгуеми ДЦК 
/I-во тримесечие/</t>
  </si>
  <si>
    <t>Брой на видовете сделки с търгуеми ДЦК 
/I-во тримесечие/</t>
  </si>
  <si>
    <t>Забележка: Левовата равностойност на ДЦК, деноминирани в чуждестранна валута, е изчислена по определения от БНБ обменен курс, валиден за последния ден на съответния период.</t>
  </si>
  <si>
    <t>в обращение към 31 март 2024 г.</t>
  </si>
  <si>
    <t>Обем и структура на сделките с търгуеми ДЦК по срочност на емисиите  (I тримесечие)</t>
  </si>
  <si>
    <t>НАМИРАЩИ СЕ В ОБРAЩЕНИЕ КЪМ 31.03.2024 г.</t>
  </si>
  <si>
    <t>ГОДИШНА ЛИХВА</t>
  </si>
  <si>
    <t>Забележка: Левовата равностойност на ДЦК, деноминирани в чуждестранна валута, е изчислена по определения от БНБ обменен курс, валиден за последния работен ден на съответния период.</t>
  </si>
  <si>
    <t>Забележки: По данни на БНБ и на участниците в ЕСРОТ. Левовата рвностойност на ДЦК, деноминирани в чуждестранна валута, е изчислена по определения от БНБ обменен
 курс, валиден за последния работен ден на съответния период.</t>
  </si>
  <si>
    <r>
      <t xml:space="preserve">ІV отваряне </t>
    </r>
    <r>
      <rPr>
        <vertAlign val="superscript"/>
        <sz val="10"/>
        <rFont val="Times New Roman"/>
        <family val="1"/>
        <charset val="204"/>
      </rPr>
      <t>1</t>
    </r>
  </si>
  <si>
    <r>
      <t>II отваряне</t>
    </r>
    <r>
      <rPr>
        <vertAlign val="superscript"/>
        <sz val="9"/>
        <rFont val="Times New Roman"/>
        <family val="1"/>
        <charset val="204"/>
      </rPr>
      <t xml:space="preserve"> </t>
    </r>
    <r>
      <rPr>
        <vertAlign val="superscript"/>
        <sz val="10"/>
        <rFont val="Times New Roman"/>
        <family val="1"/>
        <charset val="204"/>
      </rPr>
      <t>1</t>
    </r>
  </si>
  <si>
    <r>
      <t>ІI отваряне</t>
    </r>
    <r>
      <rPr>
        <vertAlign val="superscript"/>
        <sz val="9"/>
        <rFont val="Times New Roman"/>
        <family val="1"/>
        <charset val="204"/>
      </rPr>
      <t>2</t>
    </r>
  </si>
  <si>
    <t>Доходност по 10 годишни бенчмаркови облигации
март 2023 - март 2024</t>
  </si>
  <si>
    <t>Забележки: 
1.  Обемът на сделките е по номинална стойност и включва ДЦК, емитирани по реда на Наредба №5 на МФ и БНБ, с и без движение по сметките за сетълмент на парични средства в РИНГС и TARGET. 
2.   Обемът на репо сделките обхваща сключените през периода репо сделки (вкл. обратни репо сделки).
3. Левовата равностойност на сделките с ДЦК, деноминирани във валута, е изчислена по определения от БНБ обменен курс на съответната валута в деня на сделката.</t>
  </si>
  <si>
    <t xml:space="preserve">Забележка: 
1. Обемът на сделките с ДЦК включва покупко-продажбите, репо сделките, (вкл. обратно репо сделки) и сделките със и за сметка на клиенти.
2. Сделките с ДЦК, деноминирани в чуждестранна валута, са в левова равностойност по определения от БНБ обменен курс на съответната валута в деня на сделката.
3. Обемът на сделките, вкл. с ДЦК на БФБ и извънборсовия пазар, е по пазарна стойност.
</t>
  </si>
  <si>
    <t xml:space="preserve">Забележки:
1. Обхваща сключените през периода репо сделки (вкл. обратни репо сделки).  
2. Левовата равностойност на сделките с ДЦК, деноминирани в чуждестранна валута, е изчислена по определения от БНБ обменен курс на съответната валута в деня на сделката. 
</t>
  </si>
  <si>
    <r>
      <rPr>
        <b/>
        <sz val="12"/>
        <color theme="1"/>
        <rFont val="Times New Roman"/>
        <family val="1"/>
        <charset val="204"/>
      </rPr>
      <t>Източник</t>
    </r>
    <r>
      <rPr>
        <sz val="12"/>
        <color theme="1"/>
        <rFont val="Times New Roman"/>
        <family val="1"/>
        <charset val="204"/>
      </rPr>
      <t>: По данни на ЕЦБ.</t>
    </r>
  </si>
  <si>
    <t>Обем и стуктура на сделките с търгуеми ДЦК по валута на емисиите (I - тримесечие)</t>
  </si>
  <si>
    <t>Забележка: Левовата равностойност на сделките с ДЦК, деноминирани в чуждестранна валута, е изчислена по определения от БНБ обменен курс на съответната  
валута в деня на сделката.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</si>
</sst>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л_в_._-;\-* #,##0.00\ _л_в_._-;_-* &quot;-&quot;??\ _л_в_._-;_-@_-"/>
    <numFmt numFmtId="164" formatCode="0.000"/>
    <numFmt numFmtId="165" formatCode="_-* #,##0.00\ _л_в_-;\-* #,##0.00\ _л_в_-;_-* &quot;-&quot;??\ _л_в_-;_-@_-"/>
  </numFmts>
  <fonts count="35" x14ac:knownFonts="1">
    <font>
      <sz val="12"/>
      <color theme="1"/>
      <name val="Times New Roman"/>
      <family val="2"/>
      <charset val="204"/>
    </font>
    <font>
      <sz val="12"/>
      <color theme="1"/>
      <name val="Times New Roman"/>
      <family val="2"/>
      <charset val="204"/>
    </font>
    <font>
      <sz val="9"/>
      <name val="Times New Roman"/>
      <family val="1"/>
      <charset val="204"/>
    </font>
    <font>
      <b/>
      <sz val="8"/>
      <color theme="1"/>
      <name val="Arial"/>
      <family val="2"/>
      <charset val="204"/>
    </font>
    <font>
      <sz val="14"/>
      <color theme="2" tint="-0.749992370372631"/>
      <name val="Times New Roman"/>
      <family val="2"/>
      <charset val="204"/>
    </font>
    <font>
      <sz val="14"/>
      <color theme="2" tint="-0.499984740745262"/>
      <name val="Times New Roman"/>
      <family val="2"/>
      <charset val="204"/>
    </font>
    <font>
      <sz val="8"/>
      <color theme="2" tint="-0.499984740745262"/>
      <name val="Times New Roman"/>
      <family val="2"/>
      <charset val="204"/>
    </font>
    <font>
      <sz val="10"/>
      <color theme="2" tint="-0.749992370372631"/>
      <name val="Times New Roman"/>
      <family val="2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color theme="2" tint="-0.749992370372631"/>
      <name val="Times New Roman"/>
      <family val="2"/>
      <charset val="204"/>
    </font>
    <font>
      <sz val="12"/>
      <color theme="3" tint="-0.249977111117893"/>
      <name val="Times New Roman"/>
      <family val="2"/>
      <charset val="204"/>
    </font>
    <font>
      <sz val="12"/>
      <color theme="1"/>
      <name val="Times New Roman"/>
      <family val="1"/>
      <charset val="204"/>
    </font>
    <font>
      <i/>
      <sz val="12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color theme="3" tint="-0.249977111117893"/>
      <name val="Times New Roman"/>
      <family val="2"/>
      <charset val="204"/>
    </font>
    <font>
      <b/>
      <sz val="10"/>
      <color theme="2" tint="-0.74999237037263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0"/>
      <color theme="2" tint="-0.749992370372631"/>
      <name val="Times New Roman"/>
      <family val="1"/>
      <charset val="204"/>
    </font>
    <font>
      <sz val="12"/>
      <color theme="2" tint="-0.749992370372631"/>
      <name val="Times New Roman"/>
      <family val="1"/>
      <charset val="204"/>
    </font>
    <font>
      <b/>
      <sz val="12"/>
      <color theme="4" tint="-0.499984740745262"/>
      <name val="Times New Roman"/>
      <family val="1"/>
      <charset val="204"/>
    </font>
    <font>
      <sz val="12"/>
      <color theme="4" tint="-0.499984740745262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color theme="2" tint="-0.749992370372631"/>
      <name val="Times New Roman"/>
      <family val="1"/>
      <charset val="204"/>
    </font>
    <font>
      <sz val="8"/>
      <color theme="2" tint="-0.74999237037263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7"/>
      <color indexed="8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/>
    <xf numFmtId="0" fontId="11" fillId="0" borderId="0"/>
  </cellStyleXfs>
  <cellXfs count="372">
    <xf numFmtId="0" fontId="0" fillId="0" borderId="0" xfId="0"/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12" fillId="0" borderId="0" xfId="0" applyFont="1" applyAlignment="1">
      <alignment vertical="top" wrapText="1"/>
    </xf>
    <xf numFmtId="0" fontId="14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9" fillId="7" borderId="21" xfId="0" applyFont="1" applyFill="1" applyBorder="1" applyAlignment="1">
      <alignment horizontal="center" vertical="center" wrapText="1"/>
    </xf>
    <xf numFmtId="49" fontId="8" fillId="6" borderId="30" xfId="0" applyNumberFormat="1" applyFont="1" applyFill="1" applyBorder="1" applyAlignment="1">
      <alignment horizontal="center"/>
    </xf>
    <xf numFmtId="0" fontId="8" fillId="6" borderId="31" xfId="0" applyFont="1" applyFill="1" applyBorder="1" applyAlignment="1">
      <alignment wrapText="1"/>
    </xf>
    <xf numFmtId="0" fontId="16" fillId="6" borderId="32" xfId="0" applyFont="1" applyFill="1" applyBorder="1" applyAlignment="1">
      <alignment horizontal="center" wrapText="1"/>
    </xf>
    <xf numFmtId="0" fontId="8" fillId="6" borderId="33" xfId="0" applyFont="1" applyFill="1" applyBorder="1" applyAlignment="1">
      <alignment horizontal="center"/>
    </xf>
    <xf numFmtId="0" fontId="8" fillId="6" borderId="34" xfId="0" applyFont="1" applyFill="1" applyBorder="1" applyAlignment="1">
      <alignment horizontal="center"/>
    </xf>
    <xf numFmtId="49" fontId="8" fillId="6" borderId="35" xfId="0" applyNumberFormat="1" applyFont="1" applyFill="1" applyBorder="1" applyAlignment="1">
      <alignment horizontal="center"/>
    </xf>
    <xf numFmtId="0" fontId="8" fillId="6" borderId="9" xfId="0" applyFont="1" applyFill="1" applyBorder="1" applyAlignment="1">
      <alignment wrapText="1"/>
    </xf>
    <xf numFmtId="0" fontId="16" fillId="6" borderId="5" xfId="0" applyFont="1" applyFill="1" applyBorder="1" applyAlignment="1">
      <alignment horizontal="center" wrapText="1"/>
    </xf>
    <xf numFmtId="0" fontId="8" fillId="6" borderId="11" xfId="0" applyFont="1" applyFill="1" applyBorder="1" applyAlignment="1">
      <alignment horizontal="center"/>
    </xf>
    <xf numFmtId="0" fontId="8" fillId="6" borderId="36" xfId="0" applyFont="1" applyFill="1" applyBorder="1" applyAlignment="1">
      <alignment horizontal="center"/>
    </xf>
    <xf numFmtId="0" fontId="8" fillId="6" borderId="5" xfId="0" applyFont="1" applyFill="1" applyBorder="1" applyAlignment="1">
      <alignment horizontal="center"/>
    </xf>
    <xf numFmtId="0" fontId="8" fillId="6" borderId="6" xfId="0" applyFont="1" applyFill="1" applyBorder="1" applyAlignment="1">
      <alignment horizontal="center"/>
    </xf>
    <xf numFmtId="0" fontId="8" fillId="6" borderId="5" xfId="0" applyFont="1" applyFill="1" applyBorder="1" applyAlignment="1">
      <alignment horizontal="center" wrapText="1"/>
    </xf>
    <xf numFmtId="0" fontId="8" fillId="6" borderId="0" xfId="0" applyFont="1" applyFill="1"/>
    <xf numFmtId="0" fontId="8" fillId="6" borderId="5" xfId="0" applyFont="1" applyFill="1" applyBorder="1" applyAlignment="1">
      <alignment wrapText="1"/>
    </xf>
    <xf numFmtId="0" fontId="16" fillId="6" borderId="0" xfId="0" applyFont="1" applyFill="1" applyBorder="1" applyAlignment="1">
      <alignment horizontal="center"/>
    </xf>
    <xf numFmtId="0" fontId="8" fillId="6" borderId="32" xfId="0" applyFont="1" applyFill="1" applyBorder="1" applyAlignment="1">
      <alignment wrapText="1"/>
    </xf>
    <xf numFmtId="0" fontId="8" fillId="6" borderId="32" xfId="0" applyFont="1" applyFill="1" applyBorder="1" applyAlignment="1">
      <alignment horizontal="center"/>
    </xf>
    <xf numFmtId="49" fontId="8" fillId="6" borderId="37" xfId="0" applyNumberFormat="1" applyFont="1" applyFill="1" applyBorder="1" applyAlignment="1">
      <alignment horizontal="center"/>
    </xf>
    <xf numFmtId="0" fontId="8" fillId="6" borderId="38" xfId="0" applyFont="1" applyFill="1" applyBorder="1" applyAlignment="1">
      <alignment wrapText="1"/>
    </xf>
    <xf numFmtId="0" fontId="8" fillId="6" borderId="38" xfId="0" applyFont="1" applyFill="1" applyBorder="1" applyAlignment="1">
      <alignment horizontal="center"/>
    </xf>
    <xf numFmtId="0" fontId="8" fillId="6" borderId="8" xfId="0" applyFont="1" applyFill="1" applyBorder="1" applyAlignment="1">
      <alignment horizontal="center"/>
    </xf>
    <xf numFmtId="49" fontId="8" fillId="6" borderId="39" xfId="0" applyNumberFormat="1" applyFont="1" applyFill="1" applyBorder="1" applyAlignment="1">
      <alignment horizontal="center"/>
    </xf>
    <xf numFmtId="0" fontId="8" fillId="6" borderId="4" xfId="0" applyFont="1" applyFill="1" applyBorder="1" applyAlignment="1">
      <alignment wrapText="1"/>
    </xf>
    <xf numFmtId="0" fontId="8" fillId="6" borderId="4" xfId="0" applyFont="1" applyFill="1" applyBorder="1" applyAlignment="1">
      <alignment horizontal="center"/>
    </xf>
    <xf numFmtId="0" fontId="8" fillId="6" borderId="40" xfId="0" applyFont="1" applyFill="1" applyBorder="1" applyAlignment="1">
      <alignment horizontal="center"/>
    </xf>
    <xf numFmtId="0" fontId="23" fillId="2" borderId="0" xfId="0" applyFont="1" applyFill="1" applyBorder="1"/>
    <xf numFmtId="0" fontId="29" fillId="2" borderId="0" xfId="0" applyFont="1" applyFill="1"/>
    <xf numFmtId="0" fontId="29" fillId="2" borderId="0" xfId="0" applyFont="1" applyFill="1" applyBorder="1" applyAlignment="1">
      <alignment horizontal="right"/>
    </xf>
    <xf numFmtId="0" fontId="27" fillId="8" borderId="2" xfId="0" applyFont="1" applyFill="1" applyBorder="1"/>
    <xf numFmtId="0" fontId="27" fillId="8" borderId="13" xfId="0" applyFont="1" applyFill="1" applyBorder="1" applyAlignment="1">
      <alignment horizontal="center"/>
    </xf>
    <xf numFmtId="0" fontId="27" fillId="8" borderId="13" xfId="0" applyFont="1" applyFill="1" applyBorder="1" applyAlignment="1"/>
    <xf numFmtId="0" fontId="27" fillId="8" borderId="2" xfId="0" applyFont="1" applyFill="1" applyBorder="1" applyAlignment="1">
      <alignment horizontal="center" vertical="top"/>
    </xf>
    <xf numFmtId="0" fontId="8" fillId="8" borderId="4" xfId="0" applyFont="1" applyFill="1" applyBorder="1"/>
    <xf numFmtId="0" fontId="27" fillId="8" borderId="4" xfId="0" applyFont="1" applyFill="1" applyBorder="1" applyAlignment="1">
      <alignment horizontal="center" vertical="top"/>
    </xf>
    <xf numFmtId="0" fontId="8" fillId="6" borderId="12" xfId="0" applyNumberFormat="1" applyFont="1" applyFill="1" applyBorder="1" applyAlignment="1">
      <alignment horizontal="center"/>
    </xf>
    <xf numFmtId="3" fontId="8" fillId="6" borderId="0" xfId="1" applyNumberFormat="1" applyFont="1" applyFill="1" applyBorder="1" applyAlignment="1">
      <alignment horizontal="center"/>
    </xf>
    <xf numFmtId="3" fontId="8" fillId="6" borderId="14" xfId="1" applyNumberFormat="1" applyFont="1" applyFill="1" applyBorder="1" applyAlignment="1">
      <alignment horizontal="center"/>
    </xf>
    <xf numFmtId="3" fontId="16" fillId="6" borderId="0" xfId="1" applyNumberFormat="1" applyFont="1" applyFill="1" applyBorder="1" applyAlignment="1">
      <alignment horizontal="center"/>
    </xf>
    <xf numFmtId="49" fontId="27" fillId="6" borderId="3" xfId="0" applyNumberFormat="1" applyFont="1" applyFill="1" applyBorder="1" applyAlignment="1">
      <alignment horizontal="center"/>
    </xf>
    <xf numFmtId="3" fontId="30" fillId="6" borderId="15" xfId="1" applyNumberFormat="1" applyFont="1" applyFill="1" applyBorder="1" applyAlignment="1">
      <alignment horizontal="center"/>
    </xf>
    <xf numFmtId="3" fontId="27" fillId="6" borderId="15" xfId="1" applyNumberFormat="1" applyFont="1" applyFill="1" applyBorder="1" applyAlignment="1">
      <alignment horizontal="center"/>
    </xf>
    <xf numFmtId="3" fontId="30" fillId="6" borderId="16" xfId="1" applyNumberFormat="1" applyFont="1" applyFill="1" applyBorder="1" applyAlignment="1">
      <alignment horizontal="center"/>
    </xf>
    <xf numFmtId="0" fontId="8" fillId="8" borderId="2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8" fillId="6" borderId="10" xfId="0" applyFont="1" applyFill="1" applyBorder="1" applyAlignment="1">
      <alignment horizontal="center" vertical="center" wrapText="1"/>
    </xf>
    <xf numFmtId="0" fontId="8" fillId="6" borderId="10" xfId="0" applyFont="1" applyFill="1" applyBorder="1" applyAlignment="1">
      <alignment horizontal="right" vertical="center"/>
    </xf>
    <xf numFmtId="0" fontId="8" fillId="6" borderId="18" xfId="0" applyFont="1" applyFill="1" applyBorder="1" applyAlignment="1">
      <alignment horizontal="center" vertical="center" wrapText="1"/>
    </xf>
    <xf numFmtId="0" fontId="8" fillId="6" borderId="12" xfId="0" applyFont="1" applyFill="1" applyBorder="1" applyAlignment="1">
      <alignment horizontal="center" vertical="center" wrapText="1"/>
    </xf>
    <xf numFmtId="0" fontId="8" fillId="6" borderId="0" xfId="0" applyFont="1" applyFill="1" applyBorder="1" applyAlignment="1">
      <alignment horizontal="center" vertical="center" wrapText="1"/>
    </xf>
    <xf numFmtId="0" fontId="8" fillId="6" borderId="0" xfId="0" applyFont="1" applyFill="1" applyBorder="1" applyAlignment="1">
      <alignment horizontal="right" vertical="center"/>
    </xf>
    <xf numFmtId="0" fontId="8" fillId="6" borderId="14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8" fillId="6" borderId="15" xfId="0" applyFont="1" applyFill="1" applyBorder="1" applyAlignment="1">
      <alignment horizontal="center" vertical="center" wrapText="1"/>
    </xf>
    <xf numFmtId="0" fontId="8" fillId="6" borderId="15" xfId="0" applyFont="1" applyFill="1" applyBorder="1" applyAlignment="1">
      <alignment horizontal="right" vertical="center"/>
    </xf>
    <xf numFmtId="0" fontId="8" fillId="6" borderId="16" xfId="0" applyFont="1" applyFill="1" applyBorder="1" applyAlignment="1">
      <alignment horizontal="center" vertical="center" wrapText="1"/>
    </xf>
    <xf numFmtId="0" fontId="27" fillId="6" borderId="44" xfId="0" applyFont="1" applyFill="1" applyBorder="1" applyAlignment="1">
      <alignment horizontal="right" vertical="center"/>
    </xf>
    <xf numFmtId="0" fontId="27" fillId="6" borderId="44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left" vertical="center"/>
    </xf>
    <xf numFmtId="0" fontId="23" fillId="0" borderId="0" xfId="0" applyFont="1" applyBorder="1" applyAlignment="1">
      <alignment horizontal="right" vertical="center"/>
    </xf>
    <xf numFmtId="0" fontId="23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8" fillId="8" borderId="2" xfId="0" applyFont="1" applyFill="1" applyBorder="1" applyAlignment="1">
      <alignment horizontal="center"/>
    </xf>
    <xf numFmtId="0" fontId="8" fillId="8" borderId="13" xfId="0" applyFont="1" applyFill="1" applyBorder="1" applyAlignment="1">
      <alignment horizontal="center"/>
    </xf>
    <xf numFmtId="0" fontId="8" fillId="6" borderId="1" xfId="0" applyFont="1" applyFill="1" applyBorder="1" applyAlignment="1">
      <alignment horizontal="left" wrapText="1"/>
    </xf>
    <xf numFmtId="0" fontId="8" fillId="6" borderId="2" xfId="0" applyFont="1" applyFill="1" applyBorder="1" applyAlignment="1">
      <alignment horizontal="center"/>
    </xf>
    <xf numFmtId="14" fontId="8" fillId="6" borderId="2" xfId="0" applyNumberFormat="1" applyFont="1" applyFill="1" applyBorder="1" applyAlignment="1">
      <alignment horizontal="center"/>
    </xf>
    <xf numFmtId="165" fontId="8" fillId="6" borderId="2" xfId="1" applyNumberFormat="1" applyFont="1" applyFill="1" applyBorder="1" applyAlignment="1">
      <alignment horizontal="center"/>
    </xf>
    <xf numFmtId="164" fontId="8" fillId="6" borderId="2" xfId="1" applyNumberFormat="1" applyFont="1" applyFill="1" applyBorder="1" applyAlignment="1">
      <alignment horizontal="center"/>
    </xf>
    <xf numFmtId="0" fontId="17" fillId="6" borderId="4" xfId="0" applyFont="1" applyFill="1" applyBorder="1"/>
    <xf numFmtId="0" fontId="8" fillId="6" borderId="3" xfId="0" applyFont="1" applyFill="1" applyBorder="1" applyAlignment="1">
      <alignment horizontal="center" vertical="top" wrapText="1"/>
    </xf>
    <xf numFmtId="14" fontId="8" fillId="6" borderId="4" xfId="0" applyNumberFormat="1" applyFont="1" applyFill="1" applyBorder="1" applyAlignment="1">
      <alignment horizontal="center" vertical="center"/>
    </xf>
    <xf numFmtId="165" fontId="8" fillId="6" borderId="4" xfId="1" applyNumberFormat="1" applyFont="1" applyFill="1" applyBorder="1" applyAlignment="1">
      <alignment horizontal="center" vertical="center"/>
    </xf>
    <xf numFmtId="164" fontId="8" fillId="6" borderId="4" xfId="1" applyNumberFormat="1" applyFont="1" applyFill="1" applyBorder="1" applyAlignment="1">
      <alignment horizontal="center" vertical="center"/>
    </xf>
    <xf numFmtId="2" fontId="8" fillId="6" borderId="4" xfId="1" applyNumberFormat="1" applyFont="1" applyFill="1" applyBorder="1" applyAlignment="1">
      <alignment horizontal="center" vertical="center"/>
    </xf>
    <xf numFmtId="0" fontId="8" fillId="6" borderId="4" xfId="0" applyFont="1" applyFill="1" applyBorder="1"/>
    <xf numFmtId="0" fontId="27" fillId="6" borderId="5" xfId="0" applyFont="1" applyFill="1" applyBorder="1"/>
    <xf numFmtId="0" fontId="27" fillId="6" borderId="4" xfId="0" applyFont="1" applyFill="1" applyBorder="1"/>
    <xf numFmtId="165" fontId="27" fillId="6" borderId="4" xfId="0" applyNumberFormat="1" applyFont="1" applyFill="1" applyBorder="1" applyAlignment="1">
      <alignment horizontal="center"/>
    </xf>
    <xf numFmtId="0" fontId="27" fillId="0" borderId="0" xfId="0" applyFont="1" applyAlignment="1">
      <alignment horizontal="center"/>
    </xf>
    <xf numFmtId="0" fontId="30" fillId="0" borderId="0" xfId="0" applyFont="1" applyFill="1" applyAlignment="1">
      <alignment horizontal="center"/>
    </xf>
    <xf numFmtId="39" fontId="27" fillId="0" borderId="0" xfId="0" applyNumberFormat="1" applyFont="1" applyAlignment="1">
      <alignment horizontal="right"/>
    </xf>
    <xf numFmtId="39" fontId="27" fillId="0" borderId="0" xfId="0" applyNumberFormat="1" applyFont="1"/>
    <xf numFmtId="39" fontId="30" fillId="0" borderId="0" xfId="0" applyNumberFormat="1" applyFont="1" applyFill="1" applyProtection="1"/>
    <xf numFmtId="4" fontId="30" fillId="0" borderId="0" xfId="0" applyNumberFormat="1" applyFont="1" applyFill="1" applyProtection="1"/>
    <xf numFmtId="0" fontId="27" fillId="0" borderId="0" xfId="0" applyFont="1"/>
    <xf numFmtId="0" fontId="30" fillId="0" borderId="0" xfId="0" applyFont="1" applyFill="1" applyAlignment="1">
      <alignment horizontal="right"/>
    </xf>
    <xf numFmtId="0" fontId="22" fillId="0" borderId="0" xfId="0" applyFont="1" applyFill="1" applyBorder="1" applyAlignment="1" applyProtection="1">
      <alignment horizontal="left"/>
    </xf>
    <xf numFmtId="0" fontId="22" fillId="0" borderId="0" xfId="0" applyFont="1" applyFill="1" applyBorder="1" applyAlignment="1">
      <alignment horizontal="center"/>
    </xf>
    <xf numFmtId="39" fontId="22" fillId="0" borderId="0" xfId="0" applyNumberFormat="1" applyFont="1" applyFill="1" applyBorder="1" applyAlignment="1" applyProtection="1">
      <alignment horizontal="right"/>
    </xf>
    <xf numFmtId="0" fontId="22" fillId="0" borderId="0" xfId="0" applyFont="1" applyFill="1" applyBorder="1" applyAlignment="1">
      <alignment horizontal="right"/>
    </xf>
    <xf numFmtId="10" fontId="22" fillId="0" borderId="0" xfId="0" applyNumberFormat="1" applyFont="1" applyFill="1" applyBorder="1" applyAlignment="1">
      <alignment horizontal="center"/>
    </xf>
    <xf numFmtId="39" fontId="22" fillId="0" borderId="0" xfId="0" applyNumberFormat="1" applyFont="1" applyFill="1" applyBorder="1" applyProtection="1"/>
    <xf numFmtId="0" fontId="18" fillId="0" borderId="0" xfId="0" applyFont="1" applyFill="1" applyAlignment="1">
      <alignment horizontal="left"/>
    </xf>
    <xf numFmtId="0" fontId="18" fillId="0" borderId="0" xfId="0" applyFont="1" applyFill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8" fillId="0" borderId="0" xfId="0" applyFont="1" applyFill="1" applyAlignment="1">
      <alignment horizontal="right"/>
    </xf>
    <xf numFmtId="0" fontId="18" fillId="0" borderId="0" xfId="0" applyFont="1" applyFill="1"/>
    <xf numFmtId="4" fontId="18" fillId="0" borderId="0" xfId="0" applyNumberFormat="1" applyFont="1" applyFill="1"/>
    <xf numFmtId="0" fontId="18" fillId="0" borderId="0" xfId="0" applyFont="1" applyBorder="1"/>
    <xf numFmtId="0" fontId="18" fillId="0" borderId="0" xfId="0" applyFont="1"/>
    <xf numFmtId="0" fontId="18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18" fillId="0" borderId="0" xfId="0" applyFont="1" applyBorder="1" applyAlignment="1">
      <alignment horizontal="center"/>
    </xf>
    <xf numFmtId="4" fontId="18" fillId="0" borderId="0" xfId="0" applyNumberFormat="1" applyFont="1"/>
    <xf numFmtId="0" fontId="18" fillId="5" borderId="0" xfId="0" applyFont="1" applyFill="1" applyBorder="1" applyAlignment="1">
      <alignment horizontal="center"/>
    </xf>
    <xf numFmtId="39" fontId="22" fillId="5" borderId="0" xfId="0" applyNumberFormat="1" applyFont="1" applyFill="1" applyBorder="1" applyAlignment="1" applyProtection="1">
      <alignment horizontal="right"/>
    </xf>
    <xf numFmtId="0" fontId="22" fillId="5" borderId="0" xfId="0" applyFont="1" applyFill="1" applyBorder="1" applyAlignment="1">
      <alignment horizontal="right"/>
    </xf>
    <xf numFmtId="0" fontId="22" fillId="5" borderId="0" xfId="0" applyFont="1" applyFill="1" applyBorder="1" applyAlignment="1">
      <alignment horizontal="center"/>
    </xf>
    <xf numFmtId="39" fontId="22" fillId="5" borderId="0" xfId="0" applyNumberFormat="1" applyFont="1" applyFill="1" applyBorder="1" applyProtection="1"/>
    <xf numFmtId="0" fontId="18" fillId="5" borderId="0" xfId="0" applyFont="1" applyFill="1" applyBorder="1" applyAlignment="1" applyProtection="1">
      <alignment horizontal="left"/>
    </xf>
    <xf numFmtId="39" fontId="22" fillId="0" borderId="5" xfId="0" applyNumberFormat="1" applyFont="1" applyFill="1" applyBorder="1" applyAlignment="1" applyProtection="1">
      <alignment horizontal="right"/>
    </xf>
    <xf numFmtId="39" fontId="22" fillId="0" borderId="17" xfId="0" applyNumberFormat="1" applyFont="1" applyFill="1" applyBorder="1" applyAlignment="1" applyProtection="1">
      <alignment horizontal="right"/>
    </xf>
    <xf numFmtId="0" fontId="22" fillId="0" borderId="5" xfId="0" applyFont="1" applyFill="1" applyBorder="1" applyAlignment="1">
      <alignment horizontal="right"/>
    </xf>
    <xf numFmtId="0" fontId="22" fillId="0" borderId="17" xfId="0" applyFont="1" applyFill="1" applyBorder="1" applyAlignment="1">
      <alignment horizontal="right"/>
    </xf>
    <xf numFmtId="0" fontId="22" fillId="0" borderId="5" xfId="0" applyFont="1" applyFill="1" applyBorder="1" applyAlignment="1">
      <alignment horizontal="center"/>
    </xf>
    <xf numFmtId="0" fontId="22" fillId="0" borderId="17" xfId="0" applyFont="1" applyFill="1" applyBorder="1" applyAlignment="1">
      <alignment horizontal="center"/>
    </xf>
    <xf numFmtId="39" fontId="22" fillId="0" borderId="5" xfId="0" applyNumberFormat="1" applyFont="1" applyFill="1" applyBorder="1" applyProtection="1"/>
    <xf numFmtId="0" fontId="22" fillId="0" borderId="9" xfId="0" applyFont="1" applyFill="1" applyBorder="1" applyAlignment="1" applyProtection="1">
      <alignment horizontal="left"/>
    </xf>
    <xf numFmtId="39" fontId="22" fillId="0" borderId="17" xfId="0" applyNumberFormat="1" applyFont="1" applyFill="1" applyBorder="1" applyProtection="1"/>
    <xf numFmtId="4" fontId="22" fillId="0" borderId="17" xfId="0" applyNumberFormat="1" applyFont="1" applyFill="1" applyBorder="1" applyProtection="1"/>
    <xf numFmtId="0" fontId="20" fillId="0" borderId="0" xfId="0" applyFont="1" applyAlignment="1">
      <alignment horizontal="center"/>
    </xf>
    <xf numFmtId="0" fontId="20" fillId="0" borderId="0" xfId="0" applyFont="1" applyFill="1" applyAlignment="1">
      <alignment horizontal="center"/>
    </xf>
    <xf numFmtId="39" fontId="20" fillId="0" borderId="0" xfId="0" applyNumberFormat="1" applyFont="1" applyAlignment="1">
      <alignment horizontal="right"/>
    </xf>
    <xf numFmtId="39" fontId="20" fillId="0" borderId="0" xfId="0" applyNumberFormat="1" applyFont="1"/>
    <xf numFmtId="39" fontId="20" fillId="0" borderId="0" xfId="0" applyNumberFormat="1" applyFont="1" applyFill="1" applyProtection="1"/>
    <xf numFmtId="4" fontId="20" fillId="0" borderId="0" xfId="0" applyNumberFormat="1" applyFont="1" applyFill="1" applyProtection="1"/>
    <xf numFmtId="0" fontId="20" fillId="0" borderId="0" xfId="0" applyFont="1"/>
    <xf numFmtId="0" fontId="20" fillId="0" borderId="0" xfId="0" applyFont="1" applyFill="1" applyAlignment="1">
      <alignment horizontal="right"/>
    </xf>
    <xf numFmtId="0" fontId="22" fillId="8" borderId="9" xfId="0" applyFont="1" applyFill="1" applyBorder="1" applyAlignment="1" applyProtection="1">
      <alignment horizontal="left"/>
    </xf>
    <xf numFmtId="0" fontId="22" fillId="8" borderId="17" xfId="0" applyFont="1" applyFill="1" applyBorder="1" applyAlignment="1">
      <alignment horizontal="center"/>
    </xf>
    <xf numFmtId="39" fontId="22" fillId="8" borderId="5" xfId="0" applyNumberFormat="1" applyFont="1" applyFill="1" applyBorder="1" applyAlignment="1" applyProtection="1">
      <alignment horizontal="right"/>
    </xf>
    <xf numFmtId="0" fontId="22" fillId="8" borderId="5" xfId="0" applyFont="1" applyFill="1" applyBorder="1" applyAlignment="1">
      <alignment horizontal="right"/>
    </xf>
    <xf numFmtId="0" fontId="22" fillId="8" borderId="5" xfId="0" applyFont="1" applyFill="1" applyBorder="1" applyAlignment="1">
      <alignment horizontal="center"/>
    </xf>
    <xf numFmtId="39" fontId="22" fillId="8" borderId="5" xfId="0" applyNumberFormat="1" applyFont="1" applyFill="1" applyBorder="1" applyProtection="1"/>
    <xf numFmtId="0" fontId="22" fillId="8" borderId="3" xfId="0" applyFont="1" applyFill="1" applyBorder="1" applyAlignment="1" applyProtection="1">
      <alignment horizontal="left"/>
    </xf>
    <xf numFmtId="0" fontId="22" fillId="8" borderId="15" xfId="0" applyFont="1" applyFill="1" applyBorder="1" applyAlignment="1">
      <alignment horizontal="center"/>
    </xf>
    <xf numFmtId="0" fontId="18" fillId="8" borderId="3" xfId="0" applyFont="1" applyFill="1" applyBorder="1" applyAlignment="1" applyProtection="1">
      <alignment horizontal="left"/>
    </xf>
    <xf numFmtId="0" fontId="18" fillId="8" borderId="15" xfId="0" applyFont="1" applyFill="1" applyBorder="1" applyAlignment="1">
      <alignment horizontal="center"/>
    </xf>
    <xf numFmtId="39" fontId="22" fillId="8" borderId="4" xfId="0" applyNumberFormat="1" applyFont="1" applyFill="1" applyBorder="1" applyAlignment="1" applyProtection="1">
      <alignment horizontal="right"/>
    </xf>
    <xf numFmtId="0" fontId="22" fillId="8" borderId="3" xfId="0" applyFont="1" applyFill="1" applyBorder="1" applyAlignment="1">
      <alignment horizontal="right"/>
    </xf>
    <xf numFmtId="0" fontId="22" fillId="8" borderId="4" xfId="0" applyFont="1" applyFill="1" applyBorder="1" applyAlignment="1">
      <alignment horizontal="right"/>
    </xf>
    <xf numFmtId="0" fontId="22" fillId="8" borderId="4" xfId="0" applyFont="1" applyFill="1" applyBorder="1" applyAlignment="1">
      <alignment horizontal="center"/>
    </xf>
    <xf numFmtId="39" fontId="22" fillId="8" borderId="4" xfId="0" applyNumberFormat="1" applyFont="1" applyFill="1" applyBorder="1" applyProtection="1"/>
    <xf numFmtId="0" fontId="22" fillId="8" borderId="3" xfId="0" applyFont="1" applyFill="1" applyBorder="1" applyAlignment="1" applyProtection="1">
      <alignment horizontal="center"/>
    </xf>
    <xf numFmtId="0" fontId="22" fillId="8" borderId="4" xfId="0" applyFont="1" applyFill="1" applyBorder="1" applyAlignment="1" applyProtection="1">
      <alignment horizontal="center"/>
    </xf>
    <xf numFmtId="0" fontId="22" fillId="8" borderId="4" xfId="0" applyFont="1" applyFill="1" applyBorder="1"/>
    <xf numFmtId="0" fontId="22" fillId="8" borderId="15" xfId="0" applyFont="1" applyFill="1" applyBorder="1"/>
    <xf numFmtId="39" fontId="22" fillId="8" borderId="17" xfId="0" applyNumberFormat="1" applyFont="1" applyFill="1" applyBorder="1" applyAlignment="1" applyProtection="1">
      <alignment horizontal="right"/>
    </xf>
    <xf numFmtId="0" fontId="22" fillId="8" borderId="5" xfId="0" applyFont="1" applyFill="1" applyBorder="1"/>
    <xf numFmtId="39" fontId="22" fillId="8" borderId="15" xfId="0" applyNumberFormat="1" applyFont="1" applyFill="1" applyBorder="1" applyAlignment="1" applyProtection="1">
      <alignment horizontal="right"/>
    </xf>
    <xf numFmtId="0" fontId="22" fillId="8" borderId="15" xfId="0" applyFont="1" applyFill="1" applyBorder="1" applyAlignment="1" applyProtection="1">
      <alignment horizontal="center"/>
    </xf>
    <xf numFmtId="0" fontId="28" fillId="0" borderId="0" xfId="0" applyFont="1" applyAlignment="1" applyProtection="1">
      <alignment horizontal="left"/>
    </xf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right"/>
    </xf>
    <xf numFmtId="0" fontId="28" fillId="0" borderId="0" xfId="0" applyFont="1"/>
    <xf numFmtId="4" fontId="28" fillId="0" borderId="0" xfId="0" applyNumberFormat="1" applyFont="1"/>
    <xf numFmtId="0" fontId="28" fillId="0" borderId="0" xfId="0" applyFont="1" applyAlignment="1">
      <alignment horizontal="left"/>
    </xf>
    <xf numFmtId="0" fontId="28" fillId="0" borderId="0" xfId="0" applyFont="1" applyBorder="1" applyAlignment="1">
      <alignment horizontal="center"/>
    </xf>
    <xf numFmtId="0" fontId="28" fillId="0" borderId="0" xfId="0" applyFont="1" applyBorder="1" applyAlignment="1" applyProtection="1">
      <alignment horizontal="left"/>
    </xf>
    <xf numFmtId="0" fontId="28" fillId="5" borderId="0" xfId="0" applyFont="1" applyFill="1" applyBorder="1" applyAlignment="1">
      <alignment horizontal="center"/>
    </xf>
    <xf numFmtId="39" fontId="28" fillId="5" borderId="0" xfId="0" applyNumberFormat="1" applyFont="1" applyFill="1" applyBorder="1" applyAlignment="1" applyProtection="1">
      <alignment horizontal="right"/>
    </xf>
    <xf numFmtId="0" fontId="28" fillId="5" borderId="0" xfId="0" applyFont="1" applyFill="1" applyBorder="1" applyAlignment="1">
      <alignment horizontal="right"/>
    </xf>
    <xf numFmtId="0" fontId="28" fillId="5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>
      <alignment horizontal="center"/>
    </xf>
    <xf numFmtId="39" fontId="28" fillId="0" borderId="0" xfId="0" applyNumberFormat="1" applyFont="1" applyFill="1" applyBorder="1" applyAlignment="1" applyProtection="1">
      <alignment horizontal="right"/>
    </xf>
    <xf numFmtId="0" fontId="28" fillId="0" borderId="0" xfId="0" applyFont="1" applyFill="1" applyBorder="1" applyAlignment="1">
      <alignment horizontal="right"/>
    </xf>
    <xf numFmtId="0" fontId="28" fillId="0" borderId="0" xfId="0" applyFont="1" applyFill="1" applyAlignment="1">
      <alignment horizontal="left"/>
    </xf>
    <xf numFmtId="0" fontId="28" fillId="0" borderId="0" xfId="0" applyFont="1" applyFill="1" applyAlignment="1">
      <alignment horizontal="center"/>
    </xf>
    <xf numFmtId="0" fontId="28" fillId="0" borderId="0" xfId="0" applyFont="1" applyFill="1" applyAlignment="1">
      <alignment horizontal="right"/>
    </xf>
    <xf numFmtId="0" fontId="28" fillId="0" borderId="0" xfId="0" applyFont="1" applyFill="1"/>
    <xf numFmtId="4" fontId="28" fillId="0" borderId="0" xfId="0" applyNumberFormat="1" applyFont="1" applyFill="1"/>
    <xf numFmtId="39" fontId="21" fillId="6" borderId="13" xfId="0" applyNumberFormat="1" applyFont="1" applyFill="1" applyBorder="1" applyProtection="1"/>
    <xf numFmtId="39" fontId="21" fillId="6" borderId="13" xfId="0" applyNumberFormat="1" applyFont="1" applyFill="1" applyBorder="1" applyAlignment="1" applyProtection="1">
      <alignment horizontal="right"/>
    </xf>
    <xf numFmtId="10" fontId="21" fillId="6" borderId="13" xfId="2" applyNumberFormat="1" applyFont="1" applyFill="1" applyBorder="1" applyAlignment="1" applyProtection="1">
      <alignment horizontal="center"/>
    </xf>
    <xf numFmtId="10" fontId="21" fillId="6" borderId="13" xfId="0" applyNumberFormat="1" applyFont="1" applyFill="1" applyBorder="1" applyAlignment="1" applyProtection="1">
      <alignment horizontal="center"/>
    </xf>
    <xf numFmtId="39" fontId="21" fillId="6" borderId="13" xfId="0" applyNumberFormat="1" applyFont="1" applyFill="1" applyBorder="1" applyAlignment="1" applyProtection="1">
      <alignment horizontal="center"/>
    </xf>
    <xf numFmtId="39" fontId="21" fillId="6" borderId="0" xfId="0" applyNumberFormat="1" applyFont="1" applyFill="1" applyBorder="1" applyAlignment="1">
      <alignment horizontal="right"/>
    </xf>
    <xf numFmtId="39" fontId="21" fillId="6" borderId="0" xfId="0" applyNumberFormat="1" applyFont="1" applyFill="1" applyBorder="1" applyProtection="1"/>
    <xf numFmtId="39" fontId="21" fillId="6" borderId="0" xfId="0" applyNumberFormat="1" applyFont="1" applyFill="1" applyBorder="1" applyAlignment="1" applyProtection="1">
      <alignment horizontal="right"/>
    </xf>
    <xf numFmtId="10" fontId="21" fillId="6" borderId="0" xfId="0" applyNumberFormat="1" applyFont="1" applyFill="1" applyBorder="1" applyAlignment="1" applyProtection="1">
      <alignment horizontal="center"/>
    </xf>
    <xf numFmtId="39" fontId="21" fillId="6" borderId="13" xfId="0" applyNumberFormat="1" applyFont="1" applyFill="1" applyBorder="1" applyAlignment="1">
      <alignment horizontal="right"/>
    </xf>
    <xf numFmtId="39" fontId="21" fillId="6" borderId="4" xfId="0" applyNumberFormat="1" applyFont="1" applyFill="1" applyBorder="1" applyProtection="1"/>
    <xf numFmtId="39" fontId="21" fillId="6" borderId="4" xfId="0" applyNumberFormat="1" applyFont="1" applyFill="1" applyBorder="1" applyAlignment="1">
      <alignment horizontal="right"/>
    </xf>
    <xf numFmtId="39" fontId="21" fillId="6" borderId="4" xfId="0" applyNumberFormat="1" applyFont="1" applyFill="1" applyBorder="1" applyAlignment="1" applyProtection="1">
      <alignment horizontal="right"/>
    </xf>
    <xf numFmtId="10" fontId="21" fillId="6" borderId="4" xfId="0" applyNumberFormat="1" applyFont="1" applyFill="1" applyBorder="1" applyAlignment="1" applyProtection="1">
      <alignment horizontal="center"/>
    </xf>
    <xf numFmtId="39" fontId="2" fillId="6" borderId="13" xfId="0" applyNumberFormat="1" applyFont="1" applyFill="1" applyBorder="1"/>
    <xf numFmtId="10" fontId="2" fillId="6" borderId="13" xfId="0" applyNumberFormat="1" applyFont="1" applyFill="1" applyBorder="1" applyAlignment="1">
      <alignment horizontal="center"/>
    </xf>
    <xf numFmtId="39" fontId="2" fillId="6" borderId="4" xfId="0" applyNumberFormat="1" applyFont="1" applyFill="1" applyBorder="1"/>
    <xf numFmtId="10" fontId="2" fillId="6" borderId="4" xfId="0" applyNumberFormat="1" applyFont="1" applyFill="1" applyBorder="1" applyAlignment="1">
      <alignment horizontal="center"/>
    </xf>
    <xf numFmtId="39" fontId="21" fillId="6" borderId="14" xfId="0" applyNumberFormat="1" applyFont="1" applyFill="1" applyBorder="1" applyProtection="1"/>
    <xf numFmtId="39" fontId="21" fillId="6" borderId="13" xfId="0" applyNumberFormat="1" applyFont="1" applyFill="1" applyBorder="1" applyAlignment="1" applyProtection="1"/>
    <xf numFmtId="0" fontId="23" fillId="0" borderId="0" xfId="0" applyFont="1" applyFill="1" applyAlignment="1" applyProtection="1">
      <alignment horizontal="left"/>
    </xf>
    <xf numFmtId="0" fontId="6" fillId="0" borderId="0" xfId="0" applyFont="1" applyAlignment="1">
      <alignment horizontal="left" vertical="top" wrapText="1"/>
    </xf>
    <xf numFmtId="0" fontId="5" fillId="0" borderId="0" xfId="0" applyFont="1" applyAlignment="1">
      <alignment horizontal="center"/>
    </xf>
    <xf numFmtId="0" fontId="12" fillId="0" borderId="0" xfId="0" applyFont="1" applyAlignment="1">
      <alignment vertical="center"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31" fillId="4" borderId="1" xfId="0" applyFont="1" applyFill="1" applyBorder="1" applyAlignment="1" applyProtection="1">
      <alignment horizontal="centerContinuous" vertical="top"/>
    </xf>
    <xf numFmtId="0" fontId="31" fillId="4" borderId="10" xfId="0" applyFont="1" applyFill="1" applyBorder="1" applyAlignment="1" applyProtection="1">
      <alignment horizontal="centerContinuous"/>
    </xf>
    <xf numFmtId="0" fontId="31" fillId="4" borderId="17" xfId="0" applyFont="1" applyFill="1" applyBorder="1" applyAlignment="1" applyProtection="1">
      <alignment horizontal="centerContinuous"/>
    </xf>
    <xf numFmtId="0" fontId="31" fillId="4" borderId="9" xfId="0" applyFont="1" applyFill="1" applyBorder="1" applyAlignment="1" applyProtection="1">
      <alignment horizontal="centerContinuous" vertical="top"/>
    </xf>
    <xf numFmtId="0" fontId="31" fillId="4" borderId="17" xfId="0" applyFont="1" applyFill="1" applyBorder="1" applyAlignment="1" applyProtection="1">
      <alignment horizontal="centerContinuous" vertical="top"/>
    </xf>
    <xf numFmtId="0" fontId="31" fillId="4" borderId="11" xfId="0" applyFont="1" applyFill="1" applyBorder="1" applyAlignment="1" applyProtection="1">
      <alignment horizontal="centerContinuous" vertical="top"/>
    </xf>
    <xf numFmtId="0" fontId="31" fillId="4" borderId="1" xfId="0" applyFont="1" applyFill="1" applyBorder="1" applyAlignment="1">
      <alignment horizontal="center" vertical="top" wrapText="1"/>
    </xf>
    <xf numFmtId="0" fontId="31" fillId="4" borderId="2" xfId="0" applyFont="1" applyFill="1" applyBorder="1" applyAlignment="1" applyProtection="1">
      <alignment horizontal="center" vertical="top" wrapText="1"/>
    </xf>
    <xf numFmtId="0" fontId="31" fillId="4" borderId="18" xfId="0" applyFont="1" applyFill="1" applyBorder="1" applyAlignment="1" applyProtection="1">
      <alignment horizontal="center" vertical="top" wrapText="1"/>
    </xf>
    <xf numFmtId="0" fontId="31" fillId="4" borderId="1" xfId="0" applyFont="1" applyFill="1" applyBorder="1" applyAlignment="1" applyProtection="1">
      <alignment horizontal="center" vertical="top" wrapText="1"/>
    </xf>
    <xf numFmtId="0" fontId="31" fillId="4" borderId="10" xfId="0" applyFont="1" applyFill="1" applyBorder="1" applyAlignment="1" applyProtection="1">
      <alignment horizontal="center" vertical="top" wrapText="1"/>
    </xf>
    <xf numFmtId="0" fontId="31" fillId="4" borderId="9" xfId="0" applyFont="1" applyFill="1" applyBorder="1" applyAlignment="1">
      <alignment horizontal="center" vertical="top" wrapText="1"/>
    </xf>
    <xf numFmtId="0" fontId="31" fillId="4" borderId="5" xfId="0" applyFont="1" applyFill="1" applyBorder="1" applyAlignment="1" applyProtection="1">
      <alignment horizontal="center" vertical="top" wrapText="1"/>
    </xf>
    <xf numFmtId="0" fontId="31" fillId="4" borderId="11" xfId="0" applyFont="1" applyFill="1" applyBorder="1" applyAlignment="1" applyProtection="1">
      <alignment horizontal="center" vertical="top" wrapText="1"/>
    </xf>
    <xf numFmtId="0" fontId="31" fillId="4" borderId="9" xfId="0" applyFont="1" applyFill="1" applyBorder="1" applyAlignment="1" applyProtection="1">
      <alignment horizontal="center" vertical="top" wrapText="1"/>
    </xf>
    <xf numFmtId="0" fontId="31" fillId="4" borderId="17" xfId="0" applyFont="1" applyFill="1" applyBorder="1" applyAlignment="1" applyProtection="1">
      <alignment horizontal="center" vertical="top" wrapText="1"/>
    </xf>
    <xf numFmtId="0" fontId="12" fillId="0" borderId="0" xfId="0" applyFont="1" applyAlignment="1">
      <alignment horizontal="center" wrapText="1"/>
    </xf>
    <xf numFmtId="0" fontId="2" fillId="3" borderId="2" xfId="0" applyFont="1" applyFill="1" applyBorder="1" applyAlignment="1" applyProtection="1">
      <alignment horizontal="right"/>
    </xf>
    <xf numFmtId="14" fontId="2" fillId="3" borderId="2" xfId="0" applyNumberFormat="1" applyFont="1" applyFill="1" applyBorder="1" applyAlignment="1" applyProtection="1">
      <alignment horizontal="center"/>
    </xf>
    <xf numFmtId="3" fontId="2" fillId="3" borderId="2" xfId="0" applyNumberFormat="1" applyFont="1" applyFill="1" applyBorder="1" applyAlignment="1" applyProtection="1">
      <alignment horizontal="center"/>
    </xf>
    <xf numFmtId="39" fontId="2" fillId="3" borderId="2" xfId="0" applyNumberFormat="1" applyFont="1" applyFill="1" applyBorder="1" applyProtection="1"/>
    <xf numFmtId="39" fontId="2" fillId="3" borderId="2" xfId="0" applyNumberFormat="1" applyFont="1" applyFill="1" applyBorder="1" applyAlignment="1" applyProtection="1">
      <alignment horizontal="right"/>
    </xf>
    <xf numFmtId="10" fontId="2" fillId="3" borderId="2" xfId="2" applyNumberFormat="1" applyFont="1" applyFill="1" applyBorder="1" applyAlignment="1" applyProtection="1">
      <alignment horizontal="center"/>
    </xf>
    <xf numFmtId="10" fontId="2" fillId="3" borderId="2" xfId="0" applyNumberFormat="1" applyFont="1" applyFill="1" applyBorder="1" applyAlignment="1" applyProtection="1">
      <alignment horizontal="center"/>
    </xf>
    <xf numFmtId="0" fontId="2" fillId="6" borderId="13" xfId="0" applyFont="1" applyFill="1" applyBorder="1" applyAlignment="1">
      <alignment horizontal="right"/>
    </xf>
    <xf numFmtId="14" fontId="21" fillId="6" borderId="13" xfId="0" applyNumberFormat="1" applyFont="1" applyFill="1" applyBorder="1" applyAlignment="1" applyProtection="1">
      <alignment horizontal="center"/>
    </xf>
    <xf numFmtId="3" fontId="21" fillId="6" borderId="13" xfId="0" applyNumberFormat="1" applyFont="1" applyFill="1" applyBorder="1" applyAlignment="1" applyProtection="1">
      <alignment horizontal="center"/>
    </xf>
    <xf numFmtId="3" fontId="21" fillId="6" borderId="14" xfId="0" applyNumberFormat="1" applyFont="1" applyFill="1" applyBorder="1" applyAlignment="1" applyProtection="1">
      <alignment horizontal="center"/>
    </xf>
    <xf numFmtId="0" fontId="2" fillId="6" borderId="12" xfId="0" applyFont="1" applyFill="1" applyBorder="1" applyAlignment="1">
      <alignment horizontal="right"/>
    </xf>
    <xf numFmtId="0" fontId="21" fillId="8" borderId="9" xfId="0" applyFont="1" applyFill="1" applyBorder="1" applyAlignment="1" applyProtection="1">
      <alignment horizontal="left"/>
    </xf>
    <xf numFmtId="0" fontId="21" fillId="8" borderId="17" xfId="0" applyFont="1" applyFill="1" applyBorder="1" applyAlignment="1">
      <alignment horizontal="center"/>
    </xf>
    <xf numFmtId="0" fontId="21" fillId="8" borderId="11" xfId="0" applyFont="1" applyFill="1" applyBorder="1" applyAlignment="1">
      <alignment horizontal="center"/>
    </xf>
    <xf numFmtId="39" fontId="21" fillId="8" borderId="5" xfId="0" applyNumberFormat="1" applyFont="1" applyFill="1" applyBorder="1" applyAlignment="1" applyProtection="1">
      <alignment horizontal="right"/>
    </xf>
    <xf numFmtId="0" fontId="21" fillId="8" borderId="5" xfId="0" applyFont="1" applyFill="1" applyBorder="1" applyAlignment="1">
      <alignment horizontal="right"/>
    </xf>
    <xf numFmtId="0" fontId="21" fillId="8" borderId="5" xfId="0" applyFont="1" applyFill="1" applyBorder="1" applyAlignment="1">
      <alignment horizontal="center"/>
    </xf>
    <xf numFmtId="39" fontId="21" fillId="8" borderId="5" xfId="0" applyNumberFormat="1" applyFont="1" applyFill="1" applyBorder="1" applyProtection="1"/>
    <xf numFmtId="14" fontId="21" fillId="6" borderId="14" xfId="0" applyNumberFormat="1" applyFont="1" applyFill="1" applyBorder="1" applyAlignment="1" applyProtection="1">
      <alignment horizontal="center"/>
    </xf>
    <xf numFmtId="14" fontId="2" fillId="6" borderId="13" xfId="0" applyNumberFormat="1" applyFont="1" applyFill="1" applyBorder="1" applyAlignment="1" applyProtection="1">
      <alignment horizontal="center"/>
    </xf>
    <xf numFmtId="14" fontId="21" fillId="6" borderId="4" xfId="0" applyNumberFormat="1" applyFont="1" applyFill="1" applyBorder="1" applyAlignment="1" applyProtection="1">
      <alignment horizontal="center"/>
    </xf>
    <xf numFmtId="0" fontId="21" fillId="3" borderId="2" xfId="0" applyFont="1" applyFill="1" applyBorder="1" applyAlignment="1" applyProtection="1">
      <alignment horizontal="right"/>
    </xf>
    <xf numFmtId="14" fontId="21" fillId="3" borderId="10" xfId="0" applyNumberFormat="1" applyFont="1" applyFill="1" applyBorder="1" applyAlignment="1" applyProtection="1">
      <alignment horizontal="center"/>
    </xf>
    <xf numFmtId="14" fontId="21" fillId="3" borderId="2" xfId="0" applyNumberFormat="1" applyFont="1" applyFill="1" applyBorder="1" applyAlignment="1" applyProtection="1">
      <alignment horizontal="center"/>
    </xf>
    <xf numFmtId="3" fontId="21" fillId="3" borderId="10" xfId="0" applyNumberFormat="1" applyFont="1" applyFill="1" applyBorder="1" applyAlignment="1" applyProtection="1">
      <alignment horizontal="center"/>
    </xf>
    <xf numFmtId="39" fontId="21" fillId="3" borderId="2" xfId="0" applyNumberFormat="1" applyFont="1" applyFill="1" applyBorder="1" applyProtection="1"/>
    <xf numFmtId="39" fontId="21" fillId="3" borderId="10" xfId="0" applyNumberFormat="1" applyFont="1" applyFill="1" applyBorder="1" applyProtection="1"/>
    <xf numFmtId="4" fontId="21" fillId="3" borderId="10" xfId="0" applyNumberFormat="1" applyFont="1" applyFill="1" applyBorder="1" applyProtection="1"/>
    <xf numFmtId="39" fontId="21" fillId="3" borderId="2" xfId="0" applyNumberFormat="1" applyFont="1" applyFill="1" applyBorder="1" applyAlignment="1" applyProtection="1">
      <alignment horizontal="right"/>
    </xf>
    <xf numFmtId="39" fontId="21" fillId="3" borderId="10" xfId="0" applyNumberFormat="1" applyFont="1" applyFill="1" applyBorder="1" applyAlignment="1" applyProtection="1">
      <alignment horizontal="right"/>
    </xf>
    <xf numFmtId="10" fontId="21" fillId="3" borderId="2" xfId="2" applyNumberFormat="1" applyFont="1" applyFill="1" applyBorder="1" applyAlignment="1" applyProtection="1">
      <alignment horizontal="center"/>
    </xf>
    <xf numFmtId="10" fontId="21" fillId="3" borderId="10" xfId="0" applyNumberFormat="1" applyFont="1" applyFill="1" applyBorder="1" applyAlignment="1" applyProtection="1">
      <alignment horizontal="center"/>
    </xf>
    <xf numFmtId="10" fontId="21" fillId="3" borderId="2" xfId="0" applyNumberFormat="1" applyFont="1" applyFill="1" applyBorder="1" applyAlignment="1" applyProtection="1">
      <alignment horizontal="center"/>
    </xf>
    <xf numFmtId="14" fontId="21" fillId="6" borderId="0" xfId="0" applyNumberFormat="1" applyFont="1" applyFill="1" applyBorder="1" applyAlignment="1" applyProtection="1">
      <alignment horizontal="center"/>
    </xf>
    <xf numFmtId="3" fontId="21" fillId="6" borderId="0" xfId="0" applyNumberFormat="1" applyFont="1" applyFill="1" applyBorder="1" applyAlignment="1" applyProtection="1">
      <alignment horizontal="center"/>
    </xf>
    <xf numFmtId="0" fontId="2" fillId="8" borderId="9" xfId="0" applyFont="1" applyFill="1" applyBorder="1" applyAlignment="1" applyProtection="1">
      <alignment horizontal="left"/>
    </xf>
    <xf numFmtId="0" fontId="2" fillId="0" borderId="12" xfId="0" applyFont="1" applyFill="1" applyBorder="1" applyAlignment="1" applyProtection="1">
      <alignment horizontal="left"/>
    </xf>
    <xf numFmtId="0" fontId="21" fillId="0" borderId="0" xfId="0" applyFont="1" applyFill="1" applyBorder="1" applyAlignment="1">
      <alignment horizontal="center"/>
    </xf>
    <xf numFmtId="39" fontId="21" fillId="0" borderId="13" xfId="0" applyNumberFormat="1" applyFont="1" applyFill="1" applyBorder="1" applyAlignment="1" applyProtection="1">
      <alignment horizontal="right"/>
    </xf>
    <xf numFmtId="39" fontId="21" fillId="0" borderId="0" xfId="0" applyNumberFormat="1" applyFont="1" applyFill="1" applyBorder="1" applyAlignment="1" applyProtection="1">
      <alignment horizontal="right"/>
    </xf>
    <xf numFmtId="0" fontId="21" fillId="0" borderId="13" xfId="0" applyFont="1" applyFill="1" applyBorder="1" applyAlignment="1">
      <alignment horizontal="right"/>
    </xf>
    <xf numFmtId="0" fontId="21" fillId="0" borderId="0" xfId="0" applyFont="1" applyFill="1" applyBorder="1" applyAlignment="1">
      <alignment horizontal="right"/>
    </xf>
    <xf numFmtId="0" fontId="21" fillId="0" borderId="13" xfId="0" applyFont="1" applyFill="1" applyBorder="1" applyAlignment="1">
      <alignment horizontal="center"/>
    </xf>
    <xf numFmtId="39" fontId="21" fillId="0" borderId="13" xfId="0" applyNumberFormat="1" applyFont="1" applyFill="1" applyBorder="1" applyProtection="1"/>
    <xf numFmtId="0" fontId="2" fillId="3" borderId="2" xfId="0" applyFont="1" applyFill="1" applyBorder="1" applyAlignment="1">
      <alignment horizontal="right"/>
    </xf>
    <xf numFmtId="3" fontId="21" fillId="3" borderId="2" xfId="0" applyNumberFormat="1" applyFont="1" applyFill="1" applyBorder="1" applyAlignment="1" applyProtection="1">
      <alignment horizontal="center"/>
    </xf>
    <xf numFmtId="0" fontId="2" fillId="6" borderId="4" xfId="0" applyFont="1" applyFill="1" applyBorder="1" applyAlignment="1">
      <alignment horizontal="right"/>
    </xf>
    <xf numFmtId="3" fontId="21" fillId="6" borderId="4" xfId="0" applyNumberFormat="1" applyFont="1" applyFill="1" applyBorder="1" applyAlignment="1" applyProtection="1">
      <alignment horizontal="center"/>
    </xf>
    <xf numFmtId="0" fontId="21" fillId="8" borderId="17" xfId="0" applyFont="1" applyFill="1" applyBorder="1" applyAlignment="1">
      <alignment horizontal="right"/>
    </xf>
    <xf numFmtId="0" fontId="21" fillId="8" borderId="9" xfId="0" applyFont="1" applyFill="1" applyBorder="1" applyAlignment="1">
      <alignment horizontal="right"/>
    </xf>
    <xf numFmtId="39" fontId="2" fillId="3" borderId="2" xfId="0" applyNumberFormat="1" applyFont="1" applyFill="1" applyBorder="1"/>
    <xf numFmtId="39" fontId="21" fillId="3" borderId="2" xfId="0" applyNumberFormat="1" applyFont="1" applyFill="1" applyBorder="1" applyAlignment="1" applyProtection="1">
      <alignment horizontal="center"/>
    </xf>
    <xf numFmtId="10" fontId="21" fillId="3" borderId="10" xfId="2" applyNumberFormat="1" applyFont="1" applyFill="1" applyBorder="1" applyAlignment="1" applyProtection="1">
      <alignment horizontal="center"/>
    </xf>
    <xf numFmtId="10" fontId="2" fillId="3" borderId="2" xfId="0" applyNumberFormat="1" applyFont="1" applyFill="1" applyBorder="1" applyAlignment="1">
      <alignment horizontal="center"/>
    </xf>
    <xf numFmtId="14" fontId="21" fillId="6" borderId="12" xfId="0" applyNumberFormat="1" applyFont="1" applyFill="1" applyBorder="1" applyAlignment="1" applyProtection="1">
      <alignment horizontal="center"/>
    </xf>
    <xf numFmtId="0" fontId="2" fillId="3" borderId="2" xfId="0" applyFont="1" applyFill="1" applyBorder="1" applyAlignment="1">
      <alignment horizontal="center"/>
    </xf>
    <xf numFmtId="14" fontId="2" fillId="3" borderId="18" xfId="0" applyNumberFormat="1" applyFont="1" applyFill="1" applyBorder="1" applyAlignment="1" applyProtection="1">
      <alignment horizontal="center"/>
    </xf>
    <xf numFmtId="3" fontId="21" fillId="3" borderId="18" xfId="0" applyNumberFormat="1" applyFont="1" applyFill="1" applyBorder="1" applyAlignment="1" applyProtection="1">
      <alignment horizontal="center"/>
    </xf>
    <xf numFmtId="0" fontId="2" fillId="8" borderId="5" xfId="0" applyFont="1" applyFill="1" applyBorder="1" applyAlignment="1" applyProtection="1">
      <alignment horizontal="left"/>
    </xf>
    <xf numFmtId="0" fontId="2" fillId="8" borderId="5" xfId="0" applyFont="1" applyFill="1" applyBorder="1" applyAlignment="1">
      <alignment horizontal="center"/>
    </xf>
    <xf numFmtId="0" fontId="2" fillId="8" borderId="11" xfId="0" applyFont="1" applyFill="1" applyBorder="1" applyAlignment="1">
      <alignment horizontal="center"/>
    </xf>
    <xf numFmtId="0" fontId="2" fillId="8" borderId="17" xfId="0" applyFont="1" applyFill="1" applyBorder="1" applyAlignment="1">
      <alignment horizontal="center"/>
    </xf>
    <xf numFmtId="0" fontId="21" fillId="3" borderId="13" xfId="0" applyFont="1" applyFill="1" applyBorder="1" applyAlignment="1" applyProtection="1">
      <alignment horizontal="right"/>
    </xf>
    <xf numFmtId="0" fontId="2" fillId="3" borderId="0" xfId="0" applyFont="1" applyFill="1" applyBorder="1" applyAlignment="1">
      <alignment horizontal="center"/>
    </xf>
    <xf numFmtId="14" fontId="21" fillId="3" borderId="13" xfId="0" applyNumberFormat="1" applyFont="1" applyFill="1" applyBorder="1" applyAlignment="1" applyProtection="1">
      <alignment horizontal="center"/>
    </xf>
    <xf numFmtId="3" fontId="21" fillId="3" borderId="0" xfId="0" applyNumberFormat="1" applyFont="1" applyFill="1" applyBorder="1" applyAlignment="1" applyProtection="1">
      <alignment horizontal="center"/>
    </xf>
    <xf numFmtId="39" fontId="21" fillId="3" borderId="0" xfId="0" applyNumberFormat="1" applyFont="1" applyFill="1" applyBorder="1" applyProtection="1"/>
    <xf numFmtId="0" fontId="2" fillId="3" borderId="0" xfId="0" applyFont="1" applyFill="1" applyBorder="1"/>
    <xf numFmtId="39" fontId="2" fillId="3" borderId="2" xfId="0" applyNumberFormat="1" applyFont="1" applyFill="1" applyBorder="1" applyAlignment="1">
      <alignment horizontal="right"/>
    </xf>
    <xf numFmtId="0" fontId="2" fillId="3" borderId="0" xfId="0" applyFont="1" applyFill="1" applyBorder="1" applyAlignment="1">
      <alignment horizontal="left"/>
    </xf>
    <xf numFmtId="0" fontId="2" fillId="3" borderId="2" xfId="0" applyFont="1" applyFill="1" applyBorder="1"/>
    <xf numFmtId="39" fontId="21" fillId="8" borderId="17" xfId="0" applyNumberFormat="1" applyFont="1" applyFill="1" applyBorder="1" applyAlignment="1" applyProtection="1">
      <alignment horizontal="right"/>
    </xf>
    <xf numFmtId="0" fontId="21" fillId="0" borderId="12" xfId="0" applyFont="1" applyFill="1" applyBorder="1" applyAlignment="1" applyProtection="1">
      <alignment horizontal="left"/>
    </xf>
    <xf numFmtId="39" fontId="21" fillId="0" borderId="5" xfId="0" applyNumberFormat="1" applyFont="1" applyFill="1" applyBorder="1" applyAlignment="1" applyProtection="1">
      <alignment horizontal="right"/>
    </xf>
    <xf numFmtId="39" fontId="21" fillId="0" borderId="17" xfId="0" applyNumberFormat="1" applyFont="1" applyFill="1" applyBorder="1" applyAlignment="1" applyProtection="1">
      <alignment horizontal="right"/>
    </xf>
    <xf numFmtId="0" fontId="21" fillId="0" borderId="5" xfId="0" applyFont="1" applyFill="1" applyBorder="1" applyAlignment="1">
      <alignment horizontal="right"/>
    </xf>
    <xf numFmtId="0" fontId="21" fillId="0" borderId="17" xfId="0" applyFont="1" applyFill="1" applyBorder="1" applyAlignment="1">
      <alignment horizontal="right"/>
    </xf>
    <xf numFmtId="0" fontId="21" fillId="0" borderId="5" xfId="0" applyFont="1" applyFill="1" applyBorder="1" applyAlignment="1">
      <alignment horizontal="center"/>
    </xf>
    <xf numFmtId="0" fontId="21" fillId="0" borderId="17" xfId="0" applyFont="1" applyFill="1" applyBorder="1" applyAlignment="1">
      <alignment horizontal="center"/>
    </xf>
    <xf numFmtId="39" fontId="21" fillId="0" borderId="5" xfId="0" applyNumberFormat="1" applyFont="1" applyFill="1" applyBorder="1" applyProtection="1"/>
    <xf numFmtId="0" fontId="23" fillId="0" borderId="0" xfId="0" applyFont="1" applyAlignment="1">
      <alignment horizontal="left" vertical="top" wrapText="1"/>
    </xf>
    <xf numFmtId="0" fontId="24" fillId="5" borderId="0" xfId="0" applyFont="1" applyFill="1" applyAlignment="1">
      <alignment horizontal="center"/>
    </xf>
    <xf numFmtId="0" fontId="18" fillId="2" borderId="10" xfId="0" applyFont="1" applyFill="1" applyBorder="1" applyAlignment="1">
      <alignment horizontal="justify" vertical="center" wrapText="1"/>
    </xf>
    <xf numFmtId="0" fontId="27" fillId="8" borderId="2" xfId="0" applyFont="1" applyFill="1" applyBorder="1" applyAlignment="1">
      <alignment horizontal="center" vertical="center" wrapText="1"/>
    </xf>
    <xf numFmtId="0" fontId="27" fillId="8" borderId="13" xfId="0" applyFont="1" applyFill="1" applyBorder="1" applyAlignment="1">
      <alignment horizontal="center" vertical="center" wrapText="1"/>
    </xf>
    <xf numFmtId="0" fontId="27" fillId="8" borderId="4" xfId="0" applyFont="1" applyFill="1" applyBorder="1" applyAlignment="1">
      <alignment horizontal="center" vertical="center" wrapText="1"/>
    </xf>
    <xf numFmtId="0" fontId="27" fillId="8" borderId="1" xfId="0" applyFont="1" applyFill="1" applyBorder="1" applyAlignment="1">
      <alignment horizontal="center" vertical="center" wrapText="1"/>
    </xf>
    <xf numFmtId="0" fontId="27" fillId="8" borderId="18" xfId="0" applyFont="1" applyFill="1" applyBorder="1" applyAlignment="1">
      <alignment horizontal="center" vertical="center" wrapText="1"/>
    </xf>
    <xf numFmtId="0" fontId="27" fillId="8" borderId="3" xfId="0" applyFont="1" applyFill="1" applyBorder="1" applyAlignment="1">
      <alignment horizontal="center" vertical="center" wrapText="1"/>
    </xf>
    <xf numFmtId="0" fontId="27" fillId="8" borderId="16" xfId="0" applyFont="1" applyFill="1" applyBorder="1" applyAlignment="1">
      <alignment horizontal="center" vertical="center" wrapText="1"/>
    </xf>
    <xf numFmtId="0" fontId="24" fillId="5" borderId="0" xfId="0" applyFont="1" applyFill="1" applyAlignment="1">
      <alignment horizontal="center" vertical="center" wrapText="1"/>
    </xf>
    <xf numFmtId="0" fontId="8" fillId="6" borderId="12" xfId="0" applyFont="1" applyFill="1" applyBorder="1" applyAlignment="1">
      <alignment horizontal="right" vertical="center"/>
    </xf>
    <xf numFmtId="0" fontId="8" fillId="6" borderId="0" xfId="0" applyFont="1" applyFill="1" applyBorder="1" applyAlignment="1">
      <alignment horizontal="right" vertical="center"/>
    </xf>
    <xf numFmtId="0" fontId="27" fillId="6" borderId="41" xfId="0" applyFont="1" applyFill="1" applyBorder="1" applyAlignment="1">
      <alignment horizontal="left" vertical="center"/>
    </xf>
    <xf numFmtId="0" fontId="27" fillId="6" borderId="42" xfId="0" applyFont="1" applyFill="1" applyBorder="1" applyAlignment="1">
      <alignment horizontal="left" vertical="center"/>
    </xf>
    <xf numFmtId="0" fontId="27" fillId="6" borderId="43" xfId="0" applyFont="1" applyFill="1" applyBorder="1" applyAlignment="1">
      <alignment horizontal="left" vertical="center"/>
    </xf>
    <xf numFmtId="0" fontId="23" fillId="5" borderId="0" xfId="0" applyFont="1" applyFill="1" applyAlignment="1">
      <alignment horizontal="justify" vertical="top" wrapText="1"/>
    </xf>
    <xf numFmtId="0" fontId="23" fillId="5" borderId="0" xfId="0" applyFont="1" applyFill="1" applyAlignment="1">
      <alignment horizontal="justify" vertical="top"/>
    </xf>
    <xf numFmtId="0" fontId="8" fillId="8" borderId="2" xfId="0" applyFont="1" applyFill="1" applyBorder="1" applyAlignment="1">
      <alignment horizontal="center" vertical="center" wrapText="1"/>
    </xf>
    <xf numFmtId="0" fontId="8" fillId="8" borderId="4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left" vertical="top" wrapText="1"/>
    </xf>
    <xf numFmtId="0" fontId="8" fillId="6" borderId="4" xfId="0" applyFont="1" applyFill="1" applyBorder="1" applyAlignment="1">
      <alignment horizontal="left" vertical="top" wrapText="1"/>
    </xf>
    <xf numFmtId="0" fontId="23" fillId="2" borderId="10" xfId="0" applyFont="1" applyFill="1" applyBorder="1" applyAlignment="1">
      <alignment horizontal="justify" vertical="center" wrapText="1"/>
    </xf>
    <xf numFmtId="0" fontId="23" fillId="0" borderId="10" xfId="0" applyFont="1" applyBorder="1" applyAlignment="1"/>
    <xf numFmtId="39" fontId="31" fillId="4" borderId="2" xfId="0" applyNumberFormat="1" applyFont="1" applyFill="1" applyBorder="1" applyAlignment="1" applyProtection="1">
      <alignment horizontal="center" vertical="top" wrapText="1"/>
    </xf>
    <xf numFmtId="39" fontId="31" fillId="4" borderId="4" xfId="0" applyNumberFormat="1" applyFont="1" applyFill="1" applyBorder="1" applyAlignment="1" applyProtection="1">
      <alignment horizontal="center" vertical="top" wrapText="1"/>
    </xf>
    <xf numFmtId="4" fontId="31" fillId="4" borderId="2" xfId="0" applyNumberFormat="1" applyFont="1" applyFill="1" applyBorder="1" applyAlignment="1" applyProtection="1">
      <alignment horizontal="center" vertical="top" wrapText="1"/>
    </xf>
    <xf numFmtId="4" fontId="31" fillId="4" borderId="4" xfId="0" applyNumberFormat="1" applyFont="1" applyFill="1" applyBorder="1" applyAlignment="1" applyProtection="1">
      <alignment horizontal="center" vertical="top" wrapText="1"/>
    </xf>
    <xf numFmtId="0" fontId="31" fillId="4" borderId="2" xfId="0" applyFont="1" applyFill="1" applyBorder="1" applyAlignment="1" applyProtection="1">
      <alignment horizontal="center" vertical="top" wrapText="1"/>
    </xf>
    <xf numFmtId="0" fontId="31" fillId="4" borderId="4" xfId="0" applyFont="1" applyFill="1" applyBorder="1" applyAlignment="1" applyProtection="1">
      <alignment horizontal="center" vertical="top" wrapText="1"/>
    </xf>
    <xf numFmtId="0" fontId="31" fillId="4" borderId="9" xfId="0" applyFont="1" applyFill="1" applyBorder="1" applyAlignment="1" applyProtection="1">
      <alignment horizontal="center" vertical="top" wrapText="1"/>
    </xf>
    <xf numFmtId="0" fontId="31" fillId="4" borderId="11" xfId="0" applyFont="1" applyFill="1" applyBorder="1" applyAlignment="1" applyProtection="1">
      <alignment horizontal="center" vertical="top"/>
    </xf>
    <xf numFmtId="0" fontId="22" fillId="4" borderId="2" xfId="0" applyFont="1" applyFill="1" applyBorder="1" applyAlignment="1" applyProtection="1">
      <alignment horizontal="center" vertical="top" wrapText="1"/>
    </xf>
    <xf numFmtId="0" fontId="22" fillId="4" borderId="4" xfId="0" applyFont="1" applyFill="1" applyBorder="1" applyAlignment="1" applyProtection="1">
      <alignment horizontal="center" vertical="top" wrapText="1"/>
    </xf>
    <xf numFmtId="0" fontId="20" fillId="0" borderId="0" xfId="0" applyFont="1" applyAlignment="1" applyProtection="1">
      <alignment horizontal="center"/>
    </xf>
    <xf numFmtId="0" fontId="20" fillId="0" borderId="0" xfId="0" applyFont="1" applyAlignment="1" applyProtection="1">
      <alignment horizontal="center" wrapText="1"/>
    </xf>
    <xf numFmtId="0" fontId="20" fillId="0" borderId="0" xfId="0" applyFont="1" applyFill="1" applyAlignment="1" applyProtection="1">
      <alignment horizontal="center"/>
    </xf>
    <xf numFmtId="0" fontId="27" fillId="0" borderId="0" xfId="0" applyFont="1" applyAlignment="1" applyProtection="1">
      <alignment horizontal="center" wrapText="1"/>
    </xf>
    <xf numFmtId="0" fontId="24" fillId="0" borderId="0" xfId="0" applyFont="1" applyAlignment="1">
      <alignment horizontal="center" wrapText="1"/>
    </xf>
    <xf numFmtId="0" fontId="31" fillId="4" borderId="13" xfId="0" applyFont="1" applyFill="1" applyBorder="1" applyAlignment="1" applyProtection="1">
      <alignment horizontal="center" vertical="top" wrapText="1"/>
    </xf>
    <xf numFmtId="39" fontId="31" fillId="4" borderId="13" xfId="0" applyNumberFormat="1" applyFont="1" applyFill="1" applyBorder="1" applyAlignment="1" applyProtection="1">
      <alignment horizontal="center" vertical="top" wrapText="1"/>
    </xf>
    <xf numFmtId="4" fontId="31" fillId="4" borderId="13" xfId="0" applyNumberFormat="1" applyFont="1" applyFill="1" applyBorder="1" applyAlignment="1" applyProtection="1">
      <alignment horizontal="center" vertical="top" wrapText="1"/>
    </xf>
    <xf numFmtId="0" fontId="22" fillId="4" borderId="13" xfId="0" applyFont="1" applyFill="1" applyBorder="1" applyAlignment="1" applyProtection="1">
      <alignment horizontal="center" vertical="top" wrapText="1"/>
    </xf>
    <xf numFmtId="0" fontId="12" fillId="0" borderId="0" xfId="0" applyFont="1" applyAlignment="1">
      <alignment horizontal="center"/>
    </xf>
    <xf numFmtId="0" fontId="7" fillId="0" borderId="0" xfId="0" applyFont="1" applyAlignment="1">
      <alignment horizontal="left" vertical="top" wrapText="1"/>
    </xf>
    <xf numFmtId="0" fontId="13" fillId="0" borderId="0" xfId="0" applyFont="1" applyAlignment="1">
      <alignment horizontal="center" wrapText="1"/>
    </xf>
    <xf numFmtId="0" fontId="13" fillId="0" borderId="0" xfId="0" applyFont="1" applyAlignment="1">
      <alignment horizontal="center"/>
    </xf>
    <xf numFmtId="0" fontId="19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top"/>
    </xf>
    <xf numFmtId="0" fontId="12" fillId="0" borderId="0" xfId="0" applyFont="1" applyAlignment="1">
      <alignment horizontal="center" wrapText="1"/>
    </xf>
    <xf numFmtId="0" fontId="19" fillId="0" borderId="0" xfId="0" applyFont="1" applyAlignment="1">
      <alignment horizontal="left" vertical="top"/>
    </xf>
    <xf numFmtId="49" fontId="15" fillId="8" borderId="27" xfId="0" applyNumberFormat="1" applyFont="1" applyFill="1" applyBorder="1" applyAlignment="1">
      <alignment horizontal="center" vertical="center"/>
    </xf>
    <xf numFmtId="49" fontId="15" fillId="8" borderId="28" xfId="0" applyNumberFormat="1" applyFont="1" applyFill="1" applyBorder="1" applyAlignment="1">
      <alignment horizontal="center" vertical="center"/>
    </xf>
    <xf numFmtId="49" fontId="15" fillId="8" borderId="29" xfId="0" applyNumberFormat="1" applyFont="1" applyFill="1" applyBorder="1" applyAlignment="1">
      <alignment horizontal="center" vertical="center"/>
    </xf>
    <xf numFmtId="49" fontId="8" fillId="0" borderId="25" xfId="0" applyNumberFormat="1" applyFont="1" applyBorder="1" applyAlignment="1">
      <alignment horizontal="left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49" fontId="15" fillId="8" borderId="7" xfId="0" applyNumberFormat="1" applyFont="1" applyFill="1" applyBorder="1" applyAlignment="1">
      <alignment horizontal="center" vertical="center" wrapText="1"/>
    </xf>
    <xf numFmtId="0" fontId="8" fillId="8" borderId="25" xfId="0" applyFont="1" applyFill="1" applyBorder="1" applyAlignment="1">
      <alignment vertical="center" wrapText="1"/>
    </xf>
    <xf numFmtId="0" fontId="8" fillId="8" borderId="26" xfId="0" applyFont="1" applyFill="1" applyBorder="1" applyAlignment="1">
      <alignment vertical="center" wrapText="1"/>
    </xf>
    <xf numFmtId="0" fontId="15" fillId="8" borderId="22" xfId="0" applyFont="1" applyFill="1" applyBorder="1" applyAlignment="1">
      <alignment horizontal="center" vertical="center"/>
    </xf>
    <xf numFmtId="0" fontId="8" fillId="8" borderId="23" xfId="0" applyFont="1" applyFill="1" applyBorder="1" applyAlignment="1">
      <alignment horizontal="center" vertical="center"/>
    </xf>
    <xf numFmtId="0" fontId="8" fillId="8" borderId="24" xfId="0" applyFont="1" applyFill="1" applyBorder="1" applyAlignment="1">
      <alignment horizontal="center" vertical="center"/>
    </xf>
  </cellXfs>
  <cellStyles count="5">
    <cellStyle name="Comma" xfId="1" builtinId="3"/>
    <cellStyle name="Normal" xfId="0" builtinId="0"/>
    <cellStyle name="Normal 2" xfId="4"/>
    <cellStyle name="Normal 5" xfId="3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emf"/><Relationship Id="rId3" Type="http://schemas.openxmlformats.org/officeDocument/2006/relationships/image" Target="../media/image15.emf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13.emf"/><Relationship Id="rId6" Type="http://schemas.openxmlformats.org/officeDocument/2006/relationships/image" Target="../media/image18.emf"/><Relationship Id="rId5" Type="http://schemas.openxmlformats.org/officeDocument/2006/relationships/image" Target="../media/image17.png"/><Relationship Id="rId4" Type="http://schemas.openxmlformats.org/officeDocument/2006/relationships/image" Target="../media/image16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png"/><Relationship Id="rId2" Type="http://schemas.openxmlformats.org/officeDocument/2006/relationships/image" Target="../media/image22.png"/><Relationship Id="rId1" Type="http://schemas.openxmlformats.org/officeDocument/2006/relationships/image" Target="../media/image21.png"/><Relationship Id="rId6" Type="http://schemas.openxmlformats.org/officeDocument/2006/relationships/image" Target="../media/image26.emf"/><Relationship Id="rId5" Type="http://schemas.openxmlformats.org/officeDocument/2006/relationships/image" Target="../media/image25.emf"/><Relationship Id="rId4" Type="http://schemas.openxmlformats.org/officeDocument/2006/relationships/image" Target="../media/image24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0</xdr:rowOff>
    </xdr:from>
    <xdr:to>
      <xdr:col>7</xdr:col>
      <xdr:colOff>693453</xdr:colOff>
      <xdr:row>17</xdr:row>
      <xdr:rowOff>110015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8125" y="238125"/>
          <a:ext cx="4779678" cy="33104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52242</xdr:colOff>
      <xdr:row>3</xdr:row>
      <xdr:rowOff>104775</xdr:rowOff>
    </xdr:from>
    <xdr:to>
      <xdr:col>9</xdr:col>
      <xdr:colOff>121954</xdr:colOff>
      <xdr:row>22</xdr:row>
      <xdr:rowOff>114300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48142" y="704850"/>
          <a:ext cx="4984612" cy="381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3</xdr:row>
      <xdr:rowOff>104775</xdr:rowOff>
    </xdr:from>
    <xdr:to>
      <xdr:col>3</xdr:col>
      <xdr:colOff>866775</xdr:colOff>
      <xdr:row>22</xdr:row>
      <xdr:rowOff>123825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6700" y="704850"/>
          <a:ext cx="4972050" cy="38195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304800</xdr:colOff>
      <xdr:row>0</xdr:row>
      <xdr:rowOff>552450</xdr:rowOff>
    </xdr:from>
    <xdr:to>
      <xdr:col>12</xdr:col>
      <xdr:colOff>530755</xdr:colOff>
      <xdr:row>17</xdr:row>
      <xdr:rowOff>114300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19600" y="552450"/>
          <a:ext cx="4255030" cy="3333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542924</xdr:rowOff>
    </xdr:from>
    <xdr:to>
      <xdr:col>6</xdr:col>
      <xdr:colOff>161925</xdr:colOff>
      <xdr:row>17</xdr:row>
      <xdr:rowOff>104775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542924"/>
          <a:ext cx="4276725" cy="333375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3</xdr:row>
      <xdr:rowOff>19050</xdr:rowOff>
    </xdr:from>
    <xdr:to>
      <xdr:col>8</xdr:col>
      <xdr:colOff>20607</xdr:colOff>
      <xdr:row>18</xdr:row>
      <xdr:rowOff>329090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" y="619125"/>
          <a:ext cx="4773582" cy="3310415"/>
        </a:xfrm>
        <a:prstGeom prst="rect">
          <a:avLst/>
        </a:prstGeom>
      </xdr:spPr>
    </xdr:pic>
    <xdr:clientData/>
  </xdr:twoCellAnchor>
  <xdr:twoCellAnchor editAs="oneCell">
    <xdr:from>
      <xdr:col>8</xdr:col>
      <xdr:colOff>152400</xdr:colOff>
      <xdr:row>3</xdr:row>
      <xdr:rowOff>19050</xdr:rowOff>
    </xdr:from>
    <xdr:to>
      <xdr:col>15</xdr:col>
      <xdr:colOff>263655</xdr:colOff>
      <xdr:row>18</xdr:row>
      <xdr:rowOff>335186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24450" y="619125"/>
          <a:ext cx="4426080" cy="331651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</xdr:row>
      <xdr:rowOff>47625</xdr:rowOff>
    </xdr:from>
    <xdr:to>
      <xdr:col>6</xdr:col>
      <xdr:colOff>660303</xdr:colOff>
      <xdr:row>17</xdr:row>
      <xdr:rowOff>182026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77050" y="1304925"/>
          <a:ext cx="4737003" cy="3334801"/>
        </a:xfrm>
        <a:prstGeom prst="rect">
          <a:avLst/>
        </a:prstGeom>
      </xdr:spPr>
    </xdr:pic>
    <xdr:clientData/>
  </xdr:twoCellAnchor>
  <xdr:twoCellAnchor editAs="oneCell">
    <xdr:from>
      <xdr:col>7</xdr:col>
      <xdr:colOff>133350</xdr:colOff>
      <xdr:row>1</xdr:row>
      <xdr:rowOff>66675</xdr:rowOff>
    </xdr:from>
    <xdr:to>
      <xdr:col>13</xdr:col>
      <xdr:colOff>438150</xdr:colOff>
      <xdr:row>18</xdr:row>
      <xdr:rowOff>1051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33950" y="266700"/>
          <a:ext cx="4419600" cy="333480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</xdr:row>
      <xdr:rowOff>104775</xdr:rowOff>
    </xdr:from>
    <xdr:to>
      <xdr:col>6</xdr:col>
      <xdr:colOff>638176</xdr:colOff>
      <xdr:row>19</xdr:row>
      <xdr:rowOff>115848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91675" y="1200150"/>
          <a:ext cx="4714876" cy="361152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</xdr:row>
      <xdr:rowOff>85725</xdr:rowOff>
    </xdr:from>
    <xdr:to>
      <xdr:col>6</xdr:col>
      <xdr:colOff>629059</xdr:colOff>
      <xdr:row>17</xdr:row>
      <xdr:rowOff>195740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7000" y="1581150"/>
          <a:ext cx="4724809" cy="331041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76200</xdr:rowOff>
    </xdr:from>
    <xdr:to>
      <xdr:col>4</xdr:col>
      <xdr:colOff>1285875</xdr:colOff>
      <xdr:row>15</xdr:row>
      <xdr:rowOff>41078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3426" y="657225"/>
          <a:ext cx="5114924" cy="276522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352425</xdr:colOff>
      <xdr:row>21</xdr:row>
      <xdr:rowOff>85725</xdr:rowOff>
    </xdr:from>
    <xdr:to>
      <xdr:col>9</xdr:col>
      <xdr:colOff>133350</xdr:colOff>
      <xdr:row>24</xdr:row>
      <xdr:rowOff>76200</xdr:rowOff>
    </xdr:to>
    <xdr:pic>
      <xdr:nvPicPr>
        <xdr:cNvPr id="29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05400" y="4286250"/>
          <a:ext cx="4581525" cy="59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66675</xdr:colOff>
      <xdr:row>3</xdr:row>
      <xdr:rowOff>57150</xdr:rowOff>
    </xdr:from>
    <xdr:to>
      <xdr:col>2</xdr:col>
      <xdr:colOff>8027</xdr:colOff>
      <xdr:row>20</xdr:row>
      <xdr:rowOff>9816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6675" y="657225"/>
          <a:ext cx="4694327" cy="3353091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0</xdr:row>
      <xdr:rowOff>38100</xdr:rowOff>
    </xdr:from>
    <xdr:to>
      <xdr:col>2</xdr:col>
      <xdr:colOff>9525</xdr:colOff>
      <xdr:row>3</xdr:row>
      <xdr:rowOff>85725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38100"/>
          <a:ext cx="4457700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257174</xdr:colOff>
      <xdr:row>3</xdr:row>
      <xdr:rowOff>95250</xdr:rowOff>
    </xdr:from>
    <xdr:to>
      <xdr:col>9</xdr:col>
      <xdr:colOff>161925</xdr:colOff>
      <xdr:row>20</xdr:row>
      <xdr:rowOff>38100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010149" y="695325"/>
          <a:ext cx="4705351" cy="33432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</xdr:colOff>
      <xdr:row>24</xdr:row>
      <xdr:rowOff>76200</xdr:rowOff>
    </xdr:from>
    <xdr:to>
      <xdr:col>2</xdr:col>
      <xdr:colOff>47624</xdr:colOff>
      <xdr:row>40</xdr:row>
      <xdr:rowOff>161829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8574" y="4876800"/>
          <a:ext cx="4772025" cy="328602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21</xdr:row>
      <xdr:rowOff>95250</xdr:rowOff>
    </xdr:from>
    <xdr:to>
      <xdr:col>1</xdr:col>
      <xdr:colOff>2524125</xdr:colOff>
      <xdr:row>23</xdr:row>
      <xdr:rowOff>104775</xdr:rowOff>
    </xdr:to>
    <xdr:pic>
      <xdr:nvPicPr>
        <xdr:cNvPr id="1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4295775"/>
          <a:ext cx="471487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247650</xdr:colOff>
      <xdr:row>24</xdr:row>
      <xdr:rowOff>85725</xdr:rowOff>
    </xdr:from>
    <xdr:to>
      <xdr:col>9</xdr:col>
      <xdr:colOff>209550</xdr:colOff>
      <xdr:row>40</xdr:row>
      <xdr:rowOff>180975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000625" y="4886325"/>
          <a:ext cx="4762500" cy="3295650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1</xdr:row>
      <xdr:rowOff>19050</xdr:rowOff>
    </xdr:from>
    <xdr:to>
      <xdr:col>9</xdr:col>
      <xdr:colOff>171450</xdr:colOff>
      <xdr:row>3</xdr:row>
      <xdr:rowOff>28575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19075"/>
          <a:ext cx="467677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3</xdr:row>
      <xdr:rowOff>66675</xdr:rowOff>
    </xdr:from>
    <xdr:to>
      <xdr:col>2</xdr:col>
      <xdr:colOff>167284</xdr:colOff>
      <xdr:row>19</xdr:row>
      <xdr:rowOff>127918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8125" y="666750"/>
          <a:ext cx="4682134" cy="3261643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238124</xdr:colOff>
      <xdr:row>23</xdr:row>
      <xdr:rowOff>19050</xdr:rowOff>
    </xdr:from>
    <xdr:to>
      <xdr:col>2</xdr:col>
      <xdr:colOff>180974</xdr:colOff>
      <xdr:row>39</xdr:row>
      <xdr:rowOff>76200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8124" y="4505325"/>
          <a:ext cx="4695825" cy="3257550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409575</xdr:colOff>
      <xdr:row>3</xdr:row>
      <xdr:rowOff>66677</xdr:rowOff>
    </xdr:from>
    <xdr:to>
      <xdr:col>9</xdr:col>
      <xdr:colOff>304800</xdr:colOff>
      <xdr:row>19</xdr:row>
      <xdr:rowOff>133351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62550" y="666752"/>
          <a:ext cx="4695825" cy="3267074"/>
        </a:xfrm>
        <a:prstGeom prst="rect">
          <a:avLst/>
        </a:prstGeom>
      </xdr:spPr>
    </xdr:pic>
    <xdr:clientData/>
  </xdr:twoCellAnchor>
  <xdr:twoCellAnchor editAs="oneCell">
    <xdr:from>
      <xdr:col>0</xdr:col>
      <xdr:colOff>485775</xdr:colOff>
      <xdr:row>0</xdr:row>
      <xdr:rowOff>190500</xdr:rowOff>
    </xdr:from>
    <xdr:to>
      <xdr:col>2</xdr:col>
      <xdr:colOff>409575</xdr:colOff>
      <xdr:row>3</xdr:row>
      <xdr:rowOff>0</xdr:rowOff>
    </xdr:to>
    <xdr:pic>
      <xdr:nvPicPr>
        <xdr:cNvPr id="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190500"/>
          <a:ext cx="467677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361950</xdr:colOff>
      <xdr:row>1</xdr:row>
      <xdr:rowOff>0</xdr:rowOff>
    </xdr:from>
    <xdr:to>
      <xdr:col>9</xdr:col>
      <xdr:colOff>171450</xdr:colOff>
      <xdr:row>3</xdr:row>
      <xdr:rowOff>9525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14925" y="200025"/>
          <a:ext cx="4610100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247650</xdr:colOff>
      <xdr:row>21</xdr:row>
      <xdr:rowOff>0</xdr:rowOff>
    </xdr:from>
    <xdr:to>
      <xdr:col>2</xdr:col>
      <xdr:colOff>152400</xdr:colOff>
      <xdr:row>23</xdr:row>
      <xdr:rowOff>9525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4086225"/>
          <a:ext cx="465772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</xdr:colOff>
      <xdr:row>1</xdr:row>
      <xdr:rowOff>47625</xdr:rowOff>
    </xdr:from>
    <xdr:to>
      <xdr:col>7</xdr:col>
      <xdr:colOff>876299</xdr:colOff>
      <xdr:row>17</xdr:row>
      <xdr:rowOff>169833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4" y="447675"/>
          <a:ext cx="5095875" cy="33226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Custom 1">
      <a:dk1>
        <a:sysClr val="windowText" lastClr="000000"/>
      </a:dk1>
      <a:lt1>
        <a:sysClr val="window" lastClr="FFFFFF"/>
      </a:lt1>
      <a:dk2>
        <a:srgbClr val="44546A"/>
      </a:dk2>
      <a:lt2>
        <a:srgbClr val="DEEBF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F22"/>
  <sheetViews>
    <sheetView showGridLines="0" tabSelected="1" zoomScaleNormal="100" workbookViewId="0">
      <selection activeCell="L15" sqref="L15"/>
    </sheetView>
  </sheetViews>
  <sheetFormatPr defaultRowHeight="15.6" x14ac:dyDescent="0.3"/>
  <cols>
    <col min="2" max="2" width="32.5" customWidth="1"/>
    <col min="3" max="3" width="10" customWidth="1"/>
    <col min="4" max="4" width="22.19921875" customWidth="1"/>
    <col min="5" max="5" width="23" bestFit="1" customWidth="1"/>
  </cols>
  <sheetData>
    <row r="4" spans="2:6" x14ac:dyDescent="0.3">
      <c r="B4" s="309" t="s">
        <v>183</v>
      </c>
      <c r="C4" s="309"/>
      <c r="D4" s="309"/>
      <c r="E4" s="309"/>
      <c r="F4" s="309"/>
    </row>
    <row r="5" spans="2:6" x14ac:dyDescent="0.3">
      <c r="B5" s="37" t="s">
        <v>2</v>
      </c>
      <c r="C5" s="37"/>
      <c r="D5" s="37"/>
      <c r="E5" s="38"/>
      <c r="F5" s="39" t="s">
        <v>174</v>
      </c>
    </row>
    <row r="6" spans="2:6" ht="18" customHeight="1" x14ac:dyDescent="0.3">
      <c r="B6" s="40"/>
      <c r="C6" s="314" t="s">
        <v>180</v>
      </c>
      <c r="D6" s="315"/>
      <c r="E6" s="311" t="s">
        <v>181</v>
      </c>
      <c r="F6" s="311" t="s">
        <v>182</v>
      </c>
    </row>
    <row r="7" spans="2:6" ht="29.25" customHeight="1" x14ac:dyDescent="0.3">
      <c r="B7" s="41" t="s">
        <v>179</v>
      </c>
      <c r="C7" s="316"/>
      <c r="D7" s="317"/>
      <c r="E7" s="312"/>
      <c r="F7" s="312"/>
    </row>
    <row r="8" spans="2:6" x14ac:dyDescent="0.3">
      <c r="B8" s="42"/>
      <c r="C8" s="43" t="s">
        <v>175</v>
      </c>
      <c r="D8" s="43" t="s">
        <v>176</v>
      </c>
      <c r="E8" s="312"/>
      <c r="F8" s="312"/>
    </row>
    <row r="9" spans="2:6" x14ac:dyDescent="0.3">
      <c r="B9" s="44"/>
      <c r="C9" s="45"/>
      <c r="D9" s="45" t="s">
        <v>177</v>
      </c>
      <c r="E9" s="313"/>
      <c r="F9" s="313"/>
    </row>
    <row r="10" spans="2:6" x14ac:dyDescent="0.3">
      <c r="B10" s="46">
        <v>2014</v>
      </c>
      <c r="C10" s="47">
        <v>8091944.2034499999</v>
      </c>
      <c r="D10" s="47">
        <v>0</v>
      </c>
      <c r="E10" s="47">
        <v>159809.74699000001</v>
      </c>
      <c r="F10" s="48">
        <v>8251753.9504399998</v>
      </c>
    </row>
    <row r="11" spans="2:6" x14ac:dyDescent="0.3">
      <c r="B11" s="46">
        <v>2015</v>
      </c>
      <c r="C11" s="49">
        <v>7148729.2904500002</v>
      </c>
      <c r="D11" s="47">
        <v>0</v>
      </c>
      <c r="E11" s="49">
        <v>134553.61549</v>
      </c>
      <c r="F11" s="48">
        <v>7283282.90594</v>
      </c>
    </row>
    <row r="12" spans="2:6" x14ac:dyDescent="0.3">
      <c r="B12" s="46">
        <v>2016</v>
      </c>
      <c r="C12" s="49">
        <v>6621983.3611500002</v>
      </c>
      <c r="D12" s="47">
        <v>0</v>
      </c>
      <c r="E12" s="49">
        <v>102581.96979</v>
      </c>
      <c r="F12" s="48">
        <v>6724565.3309400007</v>
      </c>
    </row>
    <row r="13" spans="2:6" x14ac:dyDescent="0.3">
      <c r="B13" s="46">
        <v>2017</v>
      </c>
      <c r="C13" s="49">
        <v>6647731.0531500001</v>
      </c>
      <c r="D13" s="47">
        <v>0</v>
      </c>
      <c r="E13" s="49">
        <v>63907.634899999997</v>
      </c>
      <c r="F13" s="48">
        <v>6711638.68805</v>
      </c>
    </row>
    <row r="14" spans="2:6" x14ac:dyDescent="0.3">
      <c r="B14" s="46">
        <v>2018</v>
      </c>
      <c r="C14" s="49">
        <v>5421665</v>
      </c>
      <c r="D14" s="47">
        <v>0</v>
      </c>
      <c r="E14" s="49">
        <v>32444.701440000001</v>
      </c>
      <c r="F14" s="48">
        <v>5454109.70144</v>
      </c>
    </row>
    <row r="15" spans="2:6" x14ac:dyDescent="0.3">
      <c r="B15" s="46">
        <v>2019</v>
      </c>
      <c r="C15" s="49">
        <v>5479467</v>
      </c>
      <c r="D15" s="47">
        <v>0</v>
      </c>
      <c r="E15" s="49">
        <v>0</v>
      </c>
      <c r="F15" s="48">
        <v>5479467</v>
      </c>
    </row>
    <row r="16" spans="2:6" x14ac:dyDescent="0.3">
      <c r="B16" s="46">
        <v>2020</v>
      </c>
      <c r="C16" s="49">
        <v>5643645</v>
      </c>
      <c r="D16" s="47">
        <v>0</v>
      </c>
      <c r="E16" s="49">
        <v>0</v>
      </c>
      <c r="F16" s="48">
        <v>5643645</v>
      </c>
    </row>
    <row r="17" spans="2:6" x14ac:dyDescent="0.3">
      <c r="B17" s="46">
        <v>2021</v>
      </c>
      <c r="C17" s="49">
        <v>8637150</v>
      </c>
      <c r="D17" s="47">
        <v>0</v>
      </c>
      <c r="E17" s="49">
        <v>0</v>
      </c>
      <c r="F17" s="48">
        <v>8637150</v>
      </c>
    </row>
    <row r="18" spans="2:6" x14ac:dyDescent="0.3">
      <c r="B18" s="46">
        <v>2022</v>
      </c>
      <c r="C18" s="49">
        <v>10965400</v>
      </c>
      <c r="D18" s="47">
        <v>0</v>
      </c>
      <c r="E18" s="49">
        <v>0</v>
      </c>
      <c r="F18" s="48">
        <v>10965400</v>
      </c>
    </row>
    <row r="19" spans="2:6" x14ac:dyDescent="0.3">
      <c r="B19" s="46">
        <v>2023</v>
      </c>
      <c r="C19" s="49">
        <v>10615400</v>
      </c>
      <c r="D19" s="47">
        <v>0</v>
      </c>
      <c r="E19" s="49">
        <v>0</v>
      </c>
      <c r="F19" s="48">
        <v>10615400</v>
      </c>
    </row>
    <row r="20" spans="2:6" ht="14.25" customHeight="1" x14ac:dyDescent="0.3">
      <c r="B20" s="50" t="s">
        <v>284</v>
      </c>
      <c r="C20" s="51">
        <v>10615400</v>
      </c>
      <c r="D20" s="52">
        <v>0</v>
      </c>
      <c r="E20" s="51">
        <v>0</v>
      </c>
      <c r="F20" s="53">
        <f>C20+E20</f>
        <v>10615400</v>
      </c>
    </row>
    <row r="21" spans="2:6" ht="3" customHeight="1" x14ac:dyDescent="0.3">
      <c r="B21" s="310"/>
      <c r="C21" s="310"/>
      <c r="D21" s="310"/>
      <c r="E21" s="310"/>
      <c r="F21" s="310"/>
    </row>
    <row r="22" spans="2:6" ht="51.75" customHeight="1" x14ac:dyDescent="0.3">
      <c r="B22" s="308" t="s">
        <v>178</v>
      </c>
      <c r="C22" s="308"/>
      <c r="D22" s="308"/>
      <c r="E22" s="308"/>
      <c r="F22" s="308"/>
    </row>
  </sheetData>
  <mergeCells count="6">
    <mergeCell ref="B22:F22"/>
    <mergeCell ref="B4:F4"/>
    <mergeCell ref="B21:F21"/>
    <mergeCell ref="F6:F9"/>
    <mergeCell ref="C6:D7"/>
    <mergeCell ref="E6:E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2"/>
  <sheetViews>
    <sheetView showGridLines="0" zoomScaleNormal="100" workbookViewId="0"/>
  </sheetViews>
  <sheetFormatPr defaultRowHeight="15.6" x14ac:dyDescent="0.3"/>
  <cols>
    <col min="2" max="2" width="32.3984375" customWidth="1"/>
    <col min="3" max="3" width="7" bestFit="1" customWidth="1"/>
    <col min="4" max="4" width="9.09765625" customWidth="1"/>
    <col min="5" max="5" width="14.5" customWidth="1"/>
    <col min="6" max="6" width="13.3984375" customWidth="1"/>
    <col min="7" max="7" width="13.19921875" customWidth="1"/>
  </cols>
  <sheetData>
    <row r="2" spans="2:7" ht="32.25" customHeight="1" x14ac:dyDescent="0.3">
      <c r="B2" s="318" t="s">
        <v>283</v>
      </c>
      <c r="C2" s="318"/>
      <c r="D2" s="318"/>
      <c r="E2" s="318"/>
      <c r="F2" s="318"/>
      <c r="G2" s="318"/>
    </row>
    <row r="3" spans="2:7" ht="52.8" x14ac:dyDescent="0.3">
      <c r="B3" s="54" t="s">
        <v>184</v>
      </c>
      <c r="C3" s="54" t="s">
        <v>185</v>
      </c>
      <c r="D3" s="54" t="s">
        <v>186</v>
      </c>
      <c r="E3" s="54" t="s">
        <v>187</v>
      </c>
      <c r="F3" s="54" t="s">
        <v>188</v>
      </c>
      <c r="G3" s="54" t="s">
        <v>189</v>
      </c>
    </row>
    <row r="4" spans="2:7" x14ac:dyDescent="0.3">
      <c r="B4" s="55" t="s">
        <v>3</v>
      </c>
      <c r="C4" s="56" t="s">
        <v>0</v>
      </c>
      <c r="D4" s="56" t="s">
        <v>4</v>
      </c>
      <c r="E4" s="57" t="s">
        <v>5</v>
      </c>
      <c r="F4" s="56" t="s">
        <v>6</v>
      </c>
      <c r="G4" s="58" t="s">
        <v>4</v>
      </c>
    </row>
    <row r="5" spans="2:7" x14ac:dyDescent="0.3">
      <c r="B5" s="59" t="s">
        <v>7</v>
      </c>
      <c r="C5" s="60" t="s">
        <v>0</v>
      </c>
      <c r="D5" s="60" t="s">
        <v>8</v>
      </c>
      <c r="E5" s="61" t="s">
        <v>9</v>
      </c>
      <c r="F5" s="60" t="s">
        <v>10</v>
      </c>
      <c r="G5" s="62" t="s">
        <v>4</v>
      </c>
    </row>
    <row r="6" spans="2:7" x14ac:dyDescent="0.3">
      <c r="B6" s="59" t="s">
        <v>11</v>
      </c>
      <c r="C6" s="60" t="s">
        <v>0</v>
      </c>
      <c r="D6" s="60" t="s">
        <v>12</v>
      </c>
      <c r="E6" s="61" t="s">
        <v>13</v>
      </c>
      <c r="F6" s="60" t="s">
        <v>14</v>
      </c>
      <c r="G6" s="62" t="s">
        <v>273</v>
      </c>
    </row>
    <row r="7" spans="2:7" x14ac:dyDescent="0.3">
      <c r="B7" s="59" t="s">
        <v>15</v>
      </c>
      <c r="C7" s="60" t="s">
        <v>0</v>
      </c>
      <c r="D7" s="60" t="s">
        <v>16</v>
      </c>
      <c r="E7" s="61" t="s">
        <v>17</v>
      </c>
      <c r="F7" s="60" t="s">
        <v>18</v>
      </c>
      <c r="G7" s="62" t="s">
        <v>19</v>
      </c>
    </row>
    <row r="8" spans="2:7" x14ac:dyDescent="0.3">
      <c r="B8" s="59" t="s">
        <v>20</v>
      </c>
      <c r="C8" s="60" t="s">
        <v>0</v>
      </c>
      <c r="D8" s="60" t="s">
        <v>21</v>
      </c>
      <c r="E8" s="61" t="s">
        <v>22</v>
      </c>
      <c r="F8" s="60" t="s">
        <v>23</v>
      </c>
      <c r="G8" s="62" t="s">
        <v>24</v>
      </c>
    </row>
    <row r="9" spans="2:7" x14ac:dyDescent="0.3">
      <c r="B9" s="59" t="s">
        <v>25</v>
      </c>
      <c r="C9" s="60" t="s">
        <v>0</v>
      </c>
      <c r="D9" s="60" t="s">
        <v>26</v>
      </c>
      <c r="E9" s="61" t="s">
        <v>27</v>
      </c>
      <c r="F9" s="60" t="s">
        <v>28</v>
      </c>
      <c r="G9" s="62" t="s">
        <v>274</v>
      </c>
    </row>
    <row r="10" spans="2:7" x14ac:dyDescent="0.3">
      <c r="B10" s="59" t="s">
        <v>29</v>
      </c>
      <c r="C10" s="60" t="s">
        <v>1</v>
      </c>
      <c r="D10" s="60" t="s">
        <v>30</v>
      </c>
      <c r="E10" s="61" t="s">
        <v>31</v>
      </c>
      <c r="F10" s="60" t="s">
        <v>32</v>
      </c>
      <c r="G10" s="62" t="s">
        <v>275</v>
      </c>
    </row>
    <row r="11" spans="2:7" x14ac:dyDescent="0.3">
      <c r="B11" s="319" t="s">
        <v>190</v>
      </c>
      <c r="C11" s="320"/>
      <c r="D11" s="320"/>
      <c r="E11" s="61" t="s">
        <v>33</v>
      </c>
      <c r="F11" s="60" t="s">
        <v>34</v>
      </c>
      <c r="G11" s="62" t="s">
        <v>34</v>
      </c>
    </row>
    <row r="12" spans="2:7" x14ac:dyDescent="0.3">
      <c r="B12" s="59" t="s">
        <v>35</v>
      </c>
      <c r="C12" s="60" t="s">
        <v>0</v>
      </c>
      <c r="D12" s="60" t="s">
        <v>36</v>
      </c>
      <c r="E12" s="61" t="s">
        <v>37</v>
      </c>
      <c r="F12" s="60" t="s">
        <v>23</v>
      </c>
      <c r="G12" s="62" t="s">
        <v>276</v>
      </c>
    </row>
    <row r="13" spans="2:7" x14ac:dyDescent="0.3">
      <c r="B13" s="59" t="s">
        <v>38</v>
      </c>
      <c r="C13" s="60" t="s">
        <v>0</v>
      </c>
      <c r="D13" s="60" t="s">
        <v>39</v>
      </c>
      <c r="E13" s="61" t="s">
        <v>40</v>
      </c>
      <c r="F13" s="60" t="s">
        <v>41</v>
      </c>
      <c r="G13" s="62" t="s">
        <v>277</v>
      </c>
    </row>
    <row r="14" spans="2:7" x14ac:dyDescent="0.3">
      <c r="B14" s="59" t="s">
        <v>42</v>
      </c>
      <c r="C14" s="60" t="s">
        <v>0</v>
      </c>
      <c r="D14" s="60" t="s">
        <v>43</v>
      </c>
      <c r="E14" s="61" t="s">
        <v>44</v>
      </c>
      <c r="F14" s="60" t="s">
        <v>45</v>
      </c>
      <c r="G14" s="62" t="s">
        <v>278</v>
      </c>
    </row>
    <row r="15" spans="2:7" x14ac:dyDescent="0.3">
      <c r="B15" s="59" t="s">
        <v>46</v>
      </c>
      <c r="C15" s="60" t="s">
        <v>0</v>
      </c>
      <c r="D15" s="60" t="s">
        <v>47</v>
      </c>
      <c r="E15" s="61" t="s">
        <v>48</v>
      </c>
      <c r="F15" s="60" t="s">
        <v>49</v>
      </c>
      <c r="G15" s="62" t="s">
        <v>279</v>
      </c>
    </row>
    <row r="16" spans="2:7" x14ac:dyDescent="0.3">
      <c r="B16" s="59" t="s">
        <v>50</v>
      </c>
      <c r="C16" s="60" t="s">
        <v>0</v>
      </c>
      <c r="D16" s="60" t="s">
        <v>51</v>
      </c>
      <c r="E16" s="61" t="s">
        <v>52</v>
      </c>
      <c r="F16" s="60" t="s">
        <v>53</v>
      </c>
      <c r="G16" s="62" t="s">
        <v>54</v>
      </c>
    </row>
    <row r="17" spans="2:7" x14ac:dyDescent="0.3">
      <c r="B17" s="59" t="s">
        <v>55</v>
      </c>
      <c r="C17" s="60" t="s">
        <v>0</v>
      </c>
      <c r="D17" s="60" t="s">
        <v>56</v>
      </c>
      <c r="E17" s="61" t="s">
        <v>52</v>
      </c>
      <c r="F17" s="60" t="s">
        <v>57</v>
      </c>
      <c r="G17" s="62" t="s">
        <v>58</v>
      </c>
    </row>
    <row r="18" spans="2:7" x14ac:dyDescent="0.3">
      <c r="B18" s="59" t="s">
        <v>59</v>
      </c>
      <c r="C18" s="60" t="s">
        <v>0</v>
      </c>
      <c r="D18" s="60" t="s">
        <v>60</v>
      </c>
      <c r="E18" s="61" t="s">
        <v>61</v>
      </c>
      <c r="F18" s="60" t="s">
        <v>62</v>
      </c>
      <c r="G18" s="62" t="s">
        <v>280</v>
      </c>
    </row>
    <row r="19" spans="2:7" x14ac:dyDescent="0.3">
      <c r="B19" s="63" t="s">
        <v>63</v>
      </c>
      <c r="C19" s="64" t="s">
        <v>0</v>
      </c>
      <c r="D19" s="64" t="s">
        <v>64</v>
      </c>
      <c r="E19" s="65" t="s">
        <v>65</v>
      </c>
      <c r="F19" s="64" t="s">
        <v>66</v>
      </c>
      <c r="G19" s="66" t="s">
        <v>58</v>
      </c>
    </row>
    <row r="20" spans="2:7" x14ac:dyDescent="0.3">
      <c r="B20" s="321" t="s">
        <v>191</v>
      </c>
      <c r="C20" s="322"/>
      <c r="D20" s="323"/>
      <c r="E20" s="67" t="s">
        <v>67</v>
      </c>
      <c r="F20" s="68" t="s">
        <v>34</v>
      </c>
      <c r="G20" s="68" t="s">
        <v>34</v>
      </c>
    </row>
    <row r="21" spans="2:7" x14ac:dyDescent="0.3">
      <c r="B21" s="69" t="s">
        <v>281</v>
      </c>
      <c r="C21" s="69"/>
      <c r="D21" s="69"/>
      <c r="E21" s="70"/>
      <c r="F21" s="71"/>
      <c r="G21" s="72"/>
    </row>
    <row r="22" spans="2:7" ht="38.25" customHeight="1" x14ac:dyDescent="0.3">
      <c r="B22" s="324" t="s">
        <v>282</v>
      </c>
      <c r="C22" s="325"/>
      <c r="D22" s="325"/>
      <c r="E22" s="325"/>
      <c r="F22" s="325"/>
      <c r="G22" s="325"/>
    </row>
  </sheetData>
  <mergeCells count="4">
    <mergeCell ref="B2:G2"/>
    <mergeCell ref="B11:D11"/>
    <mergeCell ref="B20:D20"/>
    <mergeCell ref="B22:G22"/>
  </mergeCells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F4:F10 F12:F19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4:H31"/>
  <sheetViews>
    <sheetView showGridLines="0" zoomScaleNormal="100" workbookViewId="0">
      <selection activeCell="L13" sqref="L13"/>
    </sheetView>
  </sheetViews>
  <sheetFormatPr defaultRowHeight="15.6" x14ac:dyDescent="0.3"/>
  <cols>
    <col min="2" max="2" width="31.8984375" customWidth="1"/>
    <col min="3" max="3" width="12.5" customWidth="1"/>
    <col min="4" max="4" width="10.796875" customWidth="1"/>
    <col min="5" max="5" width="10.5" bestFit="1" customWidth="1"/>
    <col min="6" max="6" width="18.69921875" customWidth="1"/>
    <col min="8" max="8" width="12.5" customWidth="1"/>
  </cols>
  <sheetData>
    <row r="4" spans="2:8" x14ac:dyDescent="0.3">
      <c r="B4" s="309" t="s">
        <v>213</v>
      </c>
      <c r="C4" s="309"/>
      <c r="D4" s="309"/>
      <c r="E4" s="309"/>
      <c r="F4" s="309"/>
      <c r="G4" s="309"/>
      <c r="H4" s="309"/>
    </row>
    <row r="5" spans="2:8" x14ac:dyDescent="0.3">
      <c r="B5" s="309" t="s">
        <v>289</v>
      </c>
      <c r="C5" s="309"/>
      <c r="D5" s="309"/>
      <c r="E5" s="309"/>
      <c r="F5" s="309"/>
      <c r="G5" s="309"/>
      <c r="H5" s="309"/>
    </row>
    <row r="6" spans="2:8" x14ac:dyDescent="0.3">
      <c r="B6" s="326" t="s">
        <v>184</v>
      </c>
      <c r="C6" s="73" t="s">
        <v>192</v>
      </c>
      <c r="D6" s="73" t="s">
        <v>193</v>
      </c>
      <c r="E6" s="73" t="s">
        <v>194</v>
      </c>
      <c r="F6" s="73" t="s">
        <v>195</v>
      </c>
      <c r="G6" s="73" t="s">
        <v>196</v>
      </c>
      <c r="H6" s="73" t="s">
        <v>197</v>
      </c>
    </row>
    <row r="7" spans="2:8" x14ac:dyDescent="0.3">
      <c r="B7" s="327"/>
      <c r="C7" s="74" t="s">
        <v>198</v>
      </c>
      <c r="D7" s="74" t="s">
        <v>199</v>
      </c>
      <c r="E7" s="74" t="s">
        <v>200</v>
      </c>
      <c r="F7" s="74" t="s">
        <v>201</v>
      </c>
      <c r="G7" s="74" t="s">
        <v>202</v>
      </c>
      <c r="H7" s="74" t="s">
        <v>203</v>
      </c>
    </row>
    <row r="8" spans="2:8" x14ac:dyDescent="0.3">
      <c r="B8" s="75" t="s">
        <v>204</v>
      </c>
      <c r="C8" s="76" t="s">
        <v>1</v>
      </c>
      <c r="D8" s="77">
        <v>41823</v>
      </c>
      <c r="E8" s="77">
        <v>45538</v>
      </c>
      <c r="F8" s="78">
        <v>1493000000</v>
      </c>
      <c r="G8" s="79">
        <v>2.95</v>
      </c>
      <c r="H8" s="77">
        <v>45538</v>
      </c>
    </row>
    <row r="9" spans="2:8" ht="26.4" x14ac:dyDescent="0.3">
      <c r="B9" s="80"/>
      <c r="C9" s="81" t="s">
        <v>190</v>
      </c>
      <c r="D9" s="82"/>
      <c r="E9" s="82"/>
      <c r="F9" s="83">
        <v>2920054190</v>
      </c>
      <c r="G9" s="84"/>
      <c r="H9" s="82"/>
    </row>
    <row r="10" spans="2:8" x14ac:dyDescent="0.3">
      <c r="B10" s="75" t="s">
        <v>205</v>
      </c>
      <c r="C10" s="76" t="s">
        <v>1</v>
      </c>
      <c r="D10" s="77">
        <v>42089</v>
      </c>
      <c r="E10" s="77">
        <v>46472</v>
      </c>
      <c r="F10" s="78">
        <v>1000000000</v>
      </c>
      <c r="G10" s="79">
        <v>2.625</v>
      </c>
      <c r="H10" s="77">
        <v>45742</v>
      </c>
    </row>
    <row r="11" spans="2:8" ht="26.4" x14ac:dyDescent="0.3">
      <c r="B11" s="80"/>
      <c r="C11" s="81" t="s">
        <v>190</v>
      </c>
      <c r="D11" s="82"/>
      <c r="E11" s="82"/>
      <c r="F11" s="83">
        <v>1955830000</v>
      </c>
      <c r="G11" s="84"/>
      <c r="H11" s="82"/>
    </row>
    <row r="12" spans="2:8" x14ac:dyDescent="0.3">
      <c r="B12" s="75" t="s">
        <v>206</v>
      </c>
      <c r="C12" s="76" t="s">
        <v>1</v>
      </c>
      <c r="D12" s="77">
        <v>42089</v>
      </c>
      <c r="E12" s="77">
        <v>49394</v>
      </c>
      <c r="F12" s="78">
        <v>900000000</v>
      </c>
      <c r="G12" s="79">
        <v>3.125</v>
      </c>
      <c r="H12" s="77">
        <v>45742</v>
      </c>
    </row>
    <row r="13" spans="2:8" ht="26.4" x14ac:dyDescent="0.3">
      <c r="B13" s="80"/>
      <c r="C13" s="81" t="s">
        <v>190</v>
      </c>
      <c r="D13" s="82"/>
      <c r="E13" s="82"/>
      <c r="F13" s="83">
        <v>1760247000</v>
      </c>
      <c r="G13" s="84"/>
      <c r="H13" s="82"/>
    </row>
    <row r="14" spans="2:8" x14ac:dyDescent="0.3">
      <c r="B14" s="75" t="s">
        <v>207</v>
      </c>
      <c r="C14" s="76" t="s">
        <v>1</v>
      </c>
      <c r="D14" s="77">
        <v>42450</v>
      </c>
      <c r="E14" s="77">
        <v>46833</v>
      </c>
      <c r="F14" s="78">
        <v>850000000</v>
      </c>
      <c r="G14" s="79">
        <v>3</v>
      </c>
      <c r="H14" s="77">
        <v>45737</v>
      </c>
    </row>
    <row r="15" spans="2:8" ht="26.4" x14ac:dyDescent="0.3">
      <c r="B15" s="80"/>
      <c r="C15" s="81" t="s">
        <v>190</v>
      </c>
      <c r="D15" s="82"/>
      <c r="E15" s="82"/>
      <c r="F15" s="83">
        <v>1662455500</v>
      </c>
      <c r="G15" s="85"/>
      <c r="H15" s="82"/>
    </row>
    <row r="16" spans="2:8" x14ac:dyDescent="0.3">
      <c r="B16" s="75" t="s">
        <v>208</v>
      </c>
      <c r="C16" s="76" t="s">
        <v>1</v>
      </c>
      <c r="D16" s="77">
        <v>44097</v>
      </c>
      <c r="E16" s="77">
        <v>47749</v>
      </c>
      <c r="F16" s="78">
        <v>1250000000</v>
      </c>
      <c r="G16" s="79">
        <v>0.375</v>
      </c>
      <c r="H16" s="77">
        <v>45558</v>
      </c>
    </row>
    <row r="17" spans="2:8" ht="26.4" x14ac:dyDescent="0.3">
      <c r="B17" s="86"/>
      <c r="C17" s="81" t="s">
        <v>190</v>
      </c>
      <c r="D17" s="82"/>
      <c r="E17" s="82"/>
      <c r="F17" s="83">
        <f>+F16*1.95583</f>
        <v>2444787500</v>
      </c>
      <c r="G17" s="85"/>
      <c r="H17" s="82"/>
    </row>
    <row r="18" spans="2:8" x14ac:dyDescent="0.3">
      <c r="B18" s="75" t="s">
        <v>209</v>
      </c>
      <c r="C18" s="76" t="s">
        <v>1</v>
      </c>
      <c r="D18" s="77">
        <v>44097</v>
      </c>
      <c r="E18" s="77">
        <v>55054</v>
      </c>
      <c r="F18" s="78">
        <v>1250000000</v>
      </c>
      <c r="G18" s="79">
        <v>1.375</v>
      </c>
      <c r="H18" s="77">
        <v>45558</v>
      </c>
    </row>
    <row r="19" spans="2:8" ht="26.4" x14ac:dyDescent="0.3">
      <c r="B19" s="86"/>
      <c r="C19" s="81" t="s">
        <v>190</v>
      </c>
      <c r="D19" s="82"/>
      <c r="E19" s="82"/>
      <c r="F19" s="83">
        <f>+F18*1.95583</f>
        <v>2444787500</v>
      </c>
      <c r="G19" s="85"/>
      <c r="H19" s="82"/>
    </row>
    <row r="20" spans="2:8" ht="27" x14ac:dyDescent="0.3">
      <c r="B20" s="75" t="s">
        <v>68</v>
      </c>
      <c r="C20" s="76" t="s">
        <v>1</v>
      </c>
      <c r="D20" s="77">
        <v>44827</v>
      </c>
      <c r="E20" s="77">
        <v>47384</v>
      </c>
      <c r="F20" s="78">
        <v>1500000000</v>
      </c>
      <c r="G20" s="79">
        <v>4.125</v>
      </c>
      <c r="H20" s="77">
        <v>45558</v>
      </c>
    </row>
    <row r="21" spans="2:8" ht="26.4" x14ac:dyDescent="0.3">
      <c r="B21" s="86"/>
      <c r="C21" s="81" t="s">
        <v>190</v>
      </c>
      <c r="D21" s="82"/>
      <c r="E21" s="82"/>
      <c r="F21" s="83">
        <f>+F20*1.95583</f>
        <v>2933745000</v>
      </c>
      <c r="G21" s="85"/>
      <c r="H21" s="82"/>
    </row>
    <row r="22" spans="2:8" ht="27" x14ac:dyDescent="0.3">
      <c r="B22" s="75" t="s">
        <v>69</v>
      </c>
      <c r="C22" s="76" t="s">
        <v>1</v>
      </c>
      <c r="D22" s="77">
        <v>44827</v>
      </c>
      <c r="E22" s="77">
        <v>49210</v>
      </c>
      <c r="F22" s="78">
        <v>750000000</v>
      </c>
      <c r="G22" s="79">
        <v>4.625</v>
      </c>
      <c r="H22" s="77">
        <v>45558</v>
      </c>
    </row>
    <row r="23" spans="2:8" ht="26.4" x14ac:dyDescent="0.3">
      <c r="B23" s="86"/>
      <c r="C23" s="81" t="s">
        <v>190</v>
      </c>
      <c r="D23" s="82"/>
      <c r="E23" s="82"/>
      <c r="F23" s="83">
        <f>+F22*1.95583</f>
        <v>1466872500</v>
      </c>
      <c r="G23" s="85"/>
      <c r="H23" s="82"/>
    </row>
    <row r="24" spans="2:8" x14ac:dyDescent="0.3">
      <c r="B24" s="328" t="s">
        <v>70</v>
      </c>
      <c r="C24" s="76" t="s">
        <v>1</v>
      </c>
      <c r="D24" s="77">
        <v>44953</v>
      </c>
      <c r="E24" s="77">
        <v>48606</v>
      </c>
      <c r="F24" s="78">
        <v>1500000000</v>
      </c>
      <c r="G24" s="79">
        <v>4.5</v>
      </c>
      <c r="H24" s="77">
        <v>45684</v>
      </c>
    </row>
    <row r="25" spans="2:8" ht="26.4" x14ac:dyDescent="0.3">
      <c r="B25" s="329"/>
      <c r="C25" s="81" t="s">
        <v>190</v>
      </c>
      <c r="D25" s="82"/>
      <c r="E25" s="82"/>
      <c r="F25" s="83">
        <f>+F24*1.95583</f>
        <v>2933745000</v>
      </c>
      <c r="G25" s="85"/>
      <c r="H25" s="82"/>
    </row>
    <row r="26" spans="2:8" ht="27" x14ac:dyDescent="0.3">
      <c r="B26" s="75" t="s">
        <v>210</v>
      </c>
      <c r="C26" s="76" t="s">
        <v>1</v>
      </c>
      <c r="D26" s="77">
        <v>45243</v>
      </c>
      <c r="E26" s="77">
        <v>49808</v>
      </c>
      <c r="F26" s="78">
        <v>1000000000</v>
      </c>
      <c r="G26" s="79">
        <v>4.875</v>
      </c>
      <c r="H26" s="77">
        <v>45425</v>
      </c>
    </row>
    <row r="27" spans="2:8" ht="26.4" x14ac:dyDescent="0.3">
      <c r="B27" s="86"/>
      <c r="C27" s="81" t="s">
        <v>190</v>
      </c>
      <c r="D27" s="82"/>
      <c r="E27" s="82"/>
      <c r="F27" s="83">
        <f>+F26*1.95583</f>
        <v>1955830000</v>
      </c>
      <c r="G27" s="85"/>
      <c r="H27" s="82"/>
    </row>
    <row r="28" spans="2:8" ht="27" x14ac:dyDescent="0.3">
      <c r="B28" s="75" t="s">
        <v>211</v>
      </c>
      <c r="C28" s="76" t="s">
        <v>1</v>
      </c>
      <c r="D28" s="77">
        <v>45243</v>
      </c>
      <c r="E28" s="77">
        <v>47981</v>
      </c>
      <c r="F28" s="78">
        <v>1300000000</v>
      </c>
      <c r="G28" s="79">
        <v>4.375</v>
      </c>
      <c r="H28" s="77">
        <v>45425</v>
      </c>
    </row>
    <row r="29" spans="2:8" ht="26.4" x14ac:dyDescent="0.3">
      <c r="B29" s="86"/>
      <c r="C29" s="81" t="s">
        <v>190</v>
      </c>
      <c r="D29" s="82"/>
      <c r="E29" s="82"/>
      <c r="F29" s="83">
        <f>+F28*1.95583</f>
        <v>2542579000</v>
      </c>
      <c r="G29" s="85"/>
      <c r="H29" s="82"/>
    </row>
    <row r="30" spans="2:8" x14ac:dyDescent="0.3">
      <c r="B30" s="87" t="s">
        <v>212</v>
      </c>
      <c r="C30" s="88"/>
      <c r="D30" s="88"/>
      <c r="E30" s="88"/>
      <c r="F30" s="89">
        <f>F9+F11+F13+F15+F17+F19+F21+F23+F25+F27+F29</f>
        <v>25020933190</v>
      </c>
      <c r="G30" s="88"/>
      <c r="H30" s="88"/>
    </row>
    <row r="31" spans="2:8" x14ac:dyDescent="0.3">
      <c r="B31" s="330" t="s">
        <v>214</v>
      </c>
      <c r="C31" s="331"/>
      <c r="D31" s="331"/>
      <c r="E31" s="331"/>
      <c r="F31" s="331"/>
      <c r="G31" s="331"/>
      <c r="H31" s="331"/>
    </row>
  </sheetData>
  <mergeCells count="5">
    <mergeCell ref="B4:H4"/>
    <mergeCell ref="B5:H5"/>
    <mergeCell ref="B6:B7"/>
    <mergeCell ref="B24:B25"/>
    <mergeCell ref="B31:H31"/>
  </mergeCells>
  <pageMargins left="0.7" right="0.7" top="0.75" bottom="0.75" header="0.3" footer="0.3"/>
  <pageSetup paperSize="9" scale="7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48"/>
  <sheetViews>
    <sheetView showGridLines="0" topLeftCell="A130" zoomScaleNormal="100" workbookViewId="0"/>
  </sheetViews>
  <sheetFormatPr defaultRowHeight="15.6" x14ac:dyDescent="0.3"/>
  <cols>
    <col min="1" max="1" width="19.59765625" customWidth="1"/>
    <col min="2" max="2" width="8" customWidth="1"/>
    <col min="3" max="3" width="8.69921875" customWidth="1"/>
    <col min="4" max="4" width="5.5" customWidth="1"/>
    <col min="5" max="5" width="16.19921875" customWidth="1"/>
    <col min="6" max="7" width="15.69921875" customWidth="1"/>
    <col min="8" max="8" width="15.8984375" customWidth="1"/>
    <col min="9" max="9" width="14.59765625" customWidth="1"/>
    <col min="10" max="10" width="13.3984375" customWidth="1"/>
    <col min="11" max="11" width="10.19921875" customWidth="1"/>
    <col min="12" max="12" width="9.5" customWidth="1"/>
    <col min="13" max="13" width="9.69921875" customWidth="1"/>
    <col min="15" max="15" width="7.5" customWidth="1"/>
    <col min="16" max="16" width="10.09765625" customWidth="1"/>
  </cols>
  <sheetData>
    <row r="2" spans="1:18" x14ac:dyDescent="0.3">
      <c r="A2" s="343" t="s">
        <v>215</v>
      </c>
      <c r="B2" s="343"/>
      <c r="C2" s="343"/>
      <c r="D2" s="343"/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  <c r="Q2" s="343"/>
      <c r="R2" s="343"/>
    </row>
    <row r="3" spans="1:18" x14ac:dyDescent="0.3">
      <c r="A3" s="344" t="s">
        <v>291</v>
      </c>
      <c r="B3" s="344"/>
      <c r="C3" s="344"/>
      <c r="D3" s="344"/>
      <c r="E3" s="344"/>
      <c r="F3" s="344"/>
      <c r="G3" s="344"/>
      <c r="H3" s="344"/>
      <c r="I3" s="344"/>
      <c r="J3" s="344"/>
      <c r="K3" s="344"/>
      <c r="L3" s="344"/>
      <c r="M3" s="344"/>
      <c r="N3" s="344"/>
      <c r="O3" s="344"/>
      <c r="P3" s="344"/>
      <c r="Q3" s="344"/>
      <c r="R3" s="344"/>
    </row>
    <row r="4" spans="1:18" x14ac:dyDescent="0.3">
      <c r="A4" s="204" t="s">
        <v>216</v>
      </c>
      <c r="B4" s="90"/>
      <c r="C4" s="91"/>
      <c r="D4" s="91"/>
      <c r="E4" s="91"/>
      <c r="F4" s="92"/>
      <c r="G4" s="93"/>
      <c r="H4" s="93"/>
      <c r="I4" s="94"/>
      <c r="J4" s="95"/>
      <c r="K4" s="91"/>
      <c r="L4" s="91"/>
      <c r="M4" s="91"/>
      <c r="N4" s="96"/>
      <c r="O4" s="96"/>
      <c r="P4" s="96"/>
      <c r="Q4" s="97"/>
      <c r="R4" s="96"/>
    </row>
    <row r="5" spans="1:18" ht="26.25" customHeight="1" x14ac:dyDescent="0.3">
      <c r="A5" s="336" t="s">
        <v>217</v>
      </c>
      <c r="B5" s="336" t="s">
        <v>218</v>
      </c>
      <c r="C5" s="336" t="s">
        <v>219</v>
      </c>
      <c r="D5" s="336" t="s">
        <v>220</v>
      </c>
      <c r="E5" s="210" t="s">
        <v>221</v>
      </c>
      <c r="F5" s="211"/>
      <c r="G5" s="212"/>
      <c r="H5" s="332" t="s">
        <v>222</v>
      </c>
      <c r="I5" s="332" t="s">
        <v>223</v>
      </c>
      <c r="J5" s="334" t="s">
        <v>224</v>
      </c>
      <c r="K5" s="213" t="s">
        <v>225</v>
      </c>
      <c r="L5" s="214"/>
      <c r="M5" s="214"/>
      <c r="N5" s="215"/>
      <c r="O5" s="336" t="s">
        <v>292</v>
      </c>
      <c r="P5" s="338" t="s">
        <v>226</v>
      </c>
      <c r="Q5" s="339"/>
      <c r="R5" s="340" t="s">
        <v>227</v>
      </c>
    </row>
    <row r="6" spans="1:18" ht="57.6" x14ac:dyDescent="0.3">
      <c r="A6" s="347"/>
      <c r="B6" s="347"/>
      <c r="C6" s="347"/>
      <c r="D6" s="347"/>
      <c r="E6" s="216" t="s">
        <v>228</v>
      </c>
      <c r="F6" s="217" t="s">
        <v>229</v>
      </c>
      <c r="G6" s="218" t="s">
        <v>230</v>
      </c>
      <c r="H6" s="348"/>
      <c r="I6" s="348"/>
      <c r="J6" s="349"/>
      <c r="K6" s="219" t="s">
        <v>231</v>
      </c>
      <c r="L6" s="217" t="s">
        <v>232</v>
      </c>
      <c r="M6" s="220" t="s">
        <v>233</v>
      </c>
      <c r="N6" s="217" t="s">
        <v>234</v>
      </c>
      <c r="O6" s="347"/>
      <c r="P6" s="217" t="s">
        <v>235</v>
      </c>
      <c r="Q6" s="217" t="s">
        <v>236</v>
      </c>
      <c r="R6" s="350"/>
    </row>
    <row r="7" spans="1:18" x14ac:dyDescent="0.3">
      <c r="A7" s="227" t="s">
        <v>71</v>
      </c>
      <c r="B7" s="228"/>
      <c r="C7" s="228">
        <v>45794</v>
      </c>
      <c r="D7" s="229">
        <v>1277</v>
      </c>
      <c r="E7" s="230">
        <f>E8+E9+E10+E11</f>
        <v>1800000000</v>
      </c>
      <c r="F7" s="230">
        <f>F8+F9+F10+F11</f>
        <v>3161014000</v>
      </c>
      <c r="G7" s="230">
        <f>G8+G9+G10+G11</f>
        <v>1800000000</v>
      </c>
      <c r="H7" s="230"/>
      <c r="I7" s="230"/>
      <c r="J7" s="230"/>
      <c r="K7" s="231"/>
      <c r="L7" s="231"/>
      <c r="M7" s="231"/>
      <c r="N7" s="231"/>
      <c r="O7" s="232">
        <v>0</v>
      </c>
      <c r="P7" s="233"/>
      <c r="Q7" s="233"/>
      <c r="R7" s="230"/>
    </row>
    <row r="8" spans="1:18" x14ac:dyDescent="0.3">
      <c r="A8" s="234" t="s">
        <v>237</v>
      </c>
      <c r="B8" s="235">
        <v>44517</v>
      </c>
      <c r="C8" s="235">
        <v>45794</v>
      </c>
      <c r="D8" s="236"/>
      <c r="E8" s="184">
        <v>500000000</v>
      </c>
      <c r="F8" s="185">
        <v>983964000</v>
      </c>
      <c r="G8" s="184">
        <v>500000000</v>
      </c>
      <c r="H8" s="184">
        <v>497703551.80000001</v>
      </c>
      <c r="I8" s="184">
        <v>2296448.2000000002</v>
      </c>
      <c r="J8" s="185">
        <v>0</v>
      </c>
      <c r="K8" s="185">
        <v>99.19</v>
      </c>
      <c r="L8" s="185">
        <v>99.37</v>
      </c>
      <c r="M8" s="185">
        <v>99.89</v>
      </c>
      <c r="N8" s="185">
        <v>99.54</v>
      </c>
      <c r="O8" s="186">
        <v>0</v>
      </c>
      <c r="P8" s="187">
        <v>2.3E-3</v>
      </c>
      <c r="Q8" s="187">
        <v>1.2999999999999999E-3</v>
      </c>
      <c r="R8" s="184">
        <v>0</v>
      </c>
    </row>
    <row r="9" spans="1:18" x14ac:dyDescent="0.3">
      <c r="A9" s="234" t="s">
        <v>238</v>
      </c>
      <c r="B9" s="235">
        <v>44636</v>
      </c>
      <c r="C9" s="235">
        <v>45794</v>
      </c>
      <c r="D9" s="237"/>
      <c r="E9" s="184">
        <v>500000000</v>
      </c>
      <c r="F9" s="185">
        <v>964700000</v>
      </c>
      <c r="G9" s="184">
        <v>500000000</v>
      </c>
      <c r="H9" s="184">
        <v>491464065</v>
      </c>
      <c r="I9" s="184">
        <v>8535935</v>
      </c>
      <c r="J9" s="185">
        <v>0</v>
      </c>
      <c r="K9" s="185">
        <v>98.03</v>
      </c>
      <c r="L9" s="185">
        <v>98.07</v>
      </c>
      <c r="M9" s="185">
        <v>98.89</v>
      </c>
      <c r="N9" s="185">
        <v>98.29</v>
      </c>
      <c r="O9" s="186">
        <v>0</v>
      </c>
      <c r="P9" s="187">
        <v>6.3E-3</v>
      </c>
      <c r="Q9" s="187">
        <v>5.4999999999999997E-3</v>
      </c>
      <c r="R9" s="184">
        <v>0</v>
      </c>
    </row>
    <row r="10" spans="1:18" x14ac:dyDescent="0.3">
      <c r="A10" s="234" t="s">
        <v>239</v>
      </c>
      <c r="B10" s="235">
        <v>44664</v>
      </c>
      <c r="C10" s="235">
        <v>45794</v>
      </c>
      <c r="D10" s="237"/>
      <c r="E10" s="184">
        <v>500000000</v>
      </c>
      <c r="F10" s="185">
        <v>752350000</v>
      </c>
      <c r="G10" s="184">
        <v>500000000</v>
      </c>
      <c r="H10" s="184">
        <v>486640735</v>
      </c>
      <c r="I10" s="184">
        <v>13359265</v>
      </c>
      <c r="J10" s="185">
        <v>0</v>
      </c>
      <c r="K10" s="185">
        <v>96.97</v>
      </c>
      <c r="L10" s="185">
        <v>96.6</v>
      </c>
      <c r="M10" s="185">
        <v>97.71</v>
      </c>
      <c r="N10" s="185">
        <v>97.33</v>
      </c>
      <c r="O10" s="186">
        <v>0</v>
      </c>
      <c r="P10" s="187">
        <v>0.01</v>
      </c>
      <c r="Q10" s="187">
        <v>8.8000000000000005E-3</v>
      </c>
      <c r="R10" s="184">
        <v>0</v>
      </c>
    </row>
    <row r="11" spans="1:18" x14ac:dyDescent="0.3">
      <c r="A11" s="238" t="s">
        <v>173</v>
      </c>
      <c r="B11" s="235">
        <v>44692</v>
      </c>
      <c r="C11" s="235">
        <v>45794</v>
      </c>
      <c r="D11" s="237"/>
      <c r="E11" s="184">
        <v>300000000</v>
      </c>
      <c r="F11" s="185">
        <v>460000000</v>
      </c>
      <c r="G11" s="184">
        <v>300000000</v>
      </c>
      <c r="H11" s="184">
        <v>288243545</v>
      </c>
      <c r="I11" s="184">
        <v>11756455</v>
      </c>
      <c r="J11" s="185">
        <v>0</v>
      </c>
      <c r="K11" s="185">
        <v>95.82</v>
      </c>
      <c r="L11" s="185">
        <v>95.74</v>
      </c>
      <c r="M11" s="185">
        <v>97.32</v>
      </c>
      <c r="N11" s="185">
        <v>96.08</v>
      </c>
      <c r="O11" s="186">
        <v>0</v>
      </c>
      <c r="P11" s="187">
        <v>1.4200000000000001E-2</v>
      </c>
      <c r="Q11" s="187">
        <v>1.3299999999999999E-2</v>
      </c>
      <c r="R11" s="184">
        <v>0</v>
      </c>
    </row>
    <row r="12" spans="1:18" x14ac:dyDescent="0.3">
      <c r="A12" s="239" t="s">
        <v>240</v>
      </c>
      <c r="B12" s="240"/>
      <c r="C12" s="240"/>
      <c r="D12" s="241"/>
      <c r="E12" s="242">
        <f>E7</f>
        <v>1800000000</v>
      </c>
      <c r="F12" s="242">
        <f>F7</f>
        <v>3161014000</v>
      </c>
      <c r="G12" s="242">
        <f>G7</f>
        <v>1800000000</v>
      </c>
      <c r="H12" s="242">
        <f>H8+H9+H10+H11</f>
        <v>1764051896.8</v>
      </c>
      <c r="I12" s="242">
        <f>SUM(I8:I11)</f>
        <v>35948103.200000003</v>
      </c>
      <c r="J12" s="242">
        <f>SUM(J8:J11)</f>
        <v>0</v>
      </c>
      <c r="K12" s="243"/>
      <c r="L12" s="243"/>
      <c r="M12" s="243"/>
      <c r="N12" s="243"/>
      <c r="O12" s="244"/>
      <c r="P12" s="244"/>
      <c r="Q12" s="244"/>
      <c r="R12" s="245"/>
    </row>
    <row r="13" spans="1:18" x14ac:dyDescent="0.3">
      <c r="A13" s="227" t="s">
        <v>72</v>
      </c>
      <c r="B13" s="228"/>
      <c r="C13" s="228">
        <v>45672</v>
      </c>
      <c r="D13" s="229">
        <v>1827</v>
      </c>
      <c r="E13" s="230">
        <f>E14+E15+E16+E17</f>
        <v>800000000</v>
      </c>
      <c r="F13" s="230">
        <f>F17+F14+F15+F16</f>
        <v>1459850000</v>
      </c>
      <c r="G13" s="230">
        <f>G17+G14+G15+G16</f>
        <v>600000000</v>
      </c>
      <c r="H13" s="230"/>
      <c r="I13" s="230"/>
      <c r="J13" s="230"/>
      <c r="K13" s="231"/>
      <c r="L13" s="231"/>
      <c r="M13" s="231"/>
      <c r="N13" s="231"/>
      <c r="O13" s="232">
        <v>1E-4</v>
      </c>
      <c r="P13" s="233"/>
      <c r="Q13" s="233"/>
      <c r="R13" s="230"/>
    </row>
    <row r="14" spans="1:18" x14ac:dyDescent="0.3">
      <c r="A14" s="234" t="s">
        <v>237</v>
      </c>
      <c r="B14" s="235">
        <v>43845</v>
      </c>
      <c r="C14" s="235">
        <v>45672</v>
      </c>
      <c r="D14" s="236"/>
      <c r="E14" s="184">
        <v>200000000</v>
      </c>
      <c r="F14" s="185">
        <v>497250000</v>
      </c>
      <c r="G14" s="184">
        <v>200000000</v>
      </c>
      <c r="H14" s="184">
        <v>201164550</v>
      </c>
      <c r="I14" s="184">
        <v>0</v>
      </c>
      <c r="J14" s="184">
        <v>1164550</v>
      </c>
      <c r="K14" s="185">
        <v>100.23</v>
      </c>
      <c r="L14" s="185">
        <v>100.45</v>
      </c>
      <c r="M14" s="185">
        <v>101.11</v>
      </c>
      <c r="N14" s="185">
        <v>100.58</v>
      </c>
      <c r="O14" s="186">
        <v>1E-4</v>
      </c>
      <c r="P14" s="187">
        <v>-4.0000000000000002E-4</v>
      </c>
      <c r="Q14" s="187">
        <v>-1.1000000000000001E-3</v>
      </c>
      <c r="R14" s="184">
        <v>0</v>
      </c>
    </row>
    <row r="15" spans="1:18" x14ac:dyDescent="0.3">
      <c r="A15" s="234" t="s">
        <v>238</v>
      </c>
      <c r="B15" s="235">
        <v>43873</v>
      </c>
      <c r="C15" s="235">
        <v>45672</v>
      </c>
      <c r="D15" s="236"/>
      <c r="E15" s="184">
        <v>200000000</v>
      </c>
      <c r="F15" s="185">
        <v>341000000</v>
      </c>
      <c r="G15" s="184">
        <v>200000000</v>
      </c>
      <c r="H15" s="184">
        <v>201476755.05000001</v>
      </c>
      <c r="I15" s="184">
        <v>0</v>
      </c>
      <c r="J15" s="184">
        <v>1475225</v>
      </c>
      <c r="K15" s="185">
        <v>100.53</v>
      </c>
      <c r="L15" s="185">
        <v>100.59</v>
      </c>
      <c r="M15" s="185">
        <v>101.39</v>
      </c>
      <c r="N15" s="185">
        <v>100.74</v>
      </c>
      <c r="O15" s="186">
        <v>1E-4</v>
      </c>
      <c r="P15" s="187">
        <v>-1E-3</v>
      </c>
      <c r="Q15" s="187">
        <v>-1.4E-3</v>
      </c>
      <c r="R15" s="184">
        <v>0</v>
      </c>
    </row>
    <row r="16" spans="1:18" x14ac:dyDescent="0.3">
      <c r="A16" s="234" t="s">
        <v>239</v>
      </c>
      <c r="B16" s="235">
        <v>43929</v>
      </c>
      <c r="C16" s="235">
        <v>45672</v>
      </c>
      <c r="D16" s="236"/>
      <c r="E16" s="184">
        <v>200000000</v>
      </c>
      <c r="F16" s="185">
        <v>358300000</v>
      </c>
      <c r="G16" s="184">
        <v>200000000</v>
      </c>
      <c r="H16" s="184">
        <v>198837160.22999999</v>
      </c>
      <c r="I16" s="184">
        <v>1172430</v>
      </c>
      <c r="J16" s="184">
        <v>5000</v>
      </c>
      <c r="K16" s="185">
        <v>98.89</v>
      </c>
      <c r="L16" s="185">
        <v>99.07</v>
      </c>
      <c r="M16" s="185">
        <v>100.05</v>
      </c>
      <c r="N16" s="185">
        <v>99.42</v>
      </c>
      <c r="O16" s="186">
        <v>1E-4</v>
      </c>
      <c r="P16" s="187">
        <v>2.3999999999999998E-3</v>
      </c>
      <c r="Q16" s="187">
        <v>1.2999999999999999E-3</v>
      </c>
      <c r="R16" s="184">
        <v>0</v>
      </c>
    </row>
    <row r="17" spans="1:18" ht="16.2" x14ac:dyDescent="0.3">
      <c r="A17" s="234" t="s">
        <v>295</v>
      </c>
      <c r="B17" s="235">
        <v>43950</v>
      </c>
      <c r="C17" s="235">
        <v>45672</v>
      </c>
      <c r="D17" s="236"/>
      <c r="E17" s="184">
        <v>200000000</v>
      </c>
      <c r="F17" s="185">
        <v>263300000</v>
      </c>
      <c r="G17" s="184">
        <v>0</v>
      </c>
      <c r="H17" s="188" t="s">
        <v>73</v>
      </c>
      <c r="I17" s="188" t="s">
        <v>73</v>
      </c>
      <c r="J17" s="188" t="s">
        <v>73</v>
      </c>
      <c r="K17" s="185">
        <v>97.45</v>
      </c>
      <c r="L17" s="188" t="s">
        <v>73</v>
      </c>
      <c r="M17" s="188" t="s">
        <v>73</v>
      </c>
      <c r="N17" s="188" t="s">
        <v>73</v>
      </c>
      <c r="O17" s="186">
        <v>1E-4</v>
      </c>
      <c r="P17" s="187">
        <v>5.5999999999999999E-3</v>
      </c>
      <c r="Q17" s="187" t="s">
        <v>73</v>
      </c>
      <c r="R17" s="184">
        <v>0</v>
      </c>
    </row>
    <row r="18" spans="1:18" x14ac:dyDescent="0.3">
      <c r="A18" s="227" t="s">
        <v>74</v>
      </c>
      <c r="B18" s="228"/>
      <c r="C18" s="228">
        <v>46077</v>
      </c>
      <c r="D18" s="229">
        <v>1826</v>
      </c>
      <c r="E18" s="230">
        <f>E19+E20+E21+E22+E23</f>
        <v>1700000000</v>
      </c>
      <c r="F18" s="230">
        <f>F19+F20+F21+F22+F23</f>
        <v>2549810000</v>
      </c>
      <c r="G18" s="230">
        <f>G19+G20+G21+G22+G23</f>
        <v>1700000000</v>
      </c>
      <c r="H18" s="230"/>
      <c r="I18" s="230"/>
      <c r="J18" s="230"/>
      <c r="K18" s="231"/>
      <c r="L18" s="231"/>
      <c r="M18" s="231"/>
      <c r="N18" s="231"/>
      <c r="O18" s="232">
        <f>O19</f>
        <v>0</v>
      </c>
      <c r="P18" s="233"/>
      <c r="Q18" s="233"/>
      <c r="R18" s="230"/>
    </row>
    <row r="19" spans="1:18" x14ac:dyDescent="0.3">
      <c r="A19" s="238" t="s">
        <v>237</v>
      </c>
      <c r="B19" s="235">
        <v>44251</v>
      </c>
      <c r="C19" s="246">
        <v>46077</v>
      </c>
      <c r="D19" s="236"/>
      <c r="E19" s="184">
        <v>200000000</v>
      </c>
      <c r="F19" s="185">
        <v>420400000</v>
      </c>
      <c r="G19" s="184">
        <v>200000000</v>
      </c>
      <c r="H19" s="184">
        <v>201696550</v>
      </c>
      <c r="I19" s="184">
        <v>0</v>
      </c>
      <c r="J19" s="184">
        <v>1696550</v>
      </c>
      <c r="K19" s="185">
        <v>100.41</v>
      </c>
      <c r="L19" s="185">
        <v>100.56</v>
      </c>
      <c r="M19" s="185">
        <v>101.51</v>
      </c>
      <c r="N19" s="185">
        <v>100.85</v>
      </c>
      <c r="O19" s="186">
        <v>0</v>
      </c>
      <c r="P19" s="187">
        <v>-8.0000000000000004E-4</v>
      </c>
      <c r="Q19" s="187">
        <v>-1.6999999999999999E-3</v>
      </c>
      <c r="R19" s="184">
        <v>0</v>
      </c>
    </row>
    <row r="20" spans="1:18" x14ac:dyDescent="0.3">
      <c r="A20" s="238" t="s">
        <v>238</v>
      </c>
      <c r="B20" s="235">
        <v>44279</v>
      </c>
      <c r="C20" s="246">
        <v>46077</v>
      </c>
      <c r="D20" s="236"/>
      <c r="E20" s="184">
        <v>300000000</v>
      </c>
      <c r="F20" s="185">
        <v>458500000</v>
      </c>
      <c r="G20" s="184">
        <v>300000000</v>
      </c>
      <c r="H20" s="184">
        <v>301399775</v>
      </c>
      <c r="I20" s="184">
        <v>0</v>
      </c>
      <c r="J20" s="184">
        <v>1399775</v>
      </c>
      <c r="K20" s="185">
        <v>100.28</v>
      </c>
      <c r="L20" s="185">
        <v>100.16</v>
      </c>
      <c r="M20" s="185">
        <v>100.94</v>
      </c>
      <c r="N20" s="185">
        <v>100.47</v>
      </c>
      <c r="O20" s="186">
        <v>0</v>
      </c>
      <c r="P20" s="187">
        <v>-5.9999999999999995E-4</v>
      </c>
      <c r="Q20" s="187">
        <v>-1E-3</v>
      </c>
      <c r="R20" s="184">
        <v>0</v>
      </c>
    </row>
    <row r="21" spans="1:18" x14ac:dyDescent="0.3">
      <c r="A21" s="238" t="s">
        <v>239</v>
      </c>
      <c r="B21" s="235">
        <v>44448</v>
      </c>
      <c r="C21" s="246">
        <v>46077</v>
      </c>
      <c r="D21" s="237"/>
      <c r="E21" s="184">
        <v>200000000</v>
      </c>
      <c r="F21" s="185">
        <v>423850000</v>
      </c>
      <c r="G21" s="184">
        <v>200000000</v>
      </c>
      <c r="H21" s="184">
        <v>201326150</v>
      </c>
      <c r="I21" s="184">
        <v>0</v>
      </c>
      <c r="J21" s="184">
        <v>1326150</v>
      </c>
      <c r="K21" s="185">
        <v>100.38</v>
      </c>
      <c r="L21" s="185">
        <v>100.53</v>
      </c>
      <c r="M21" s="185">
        <v>101.21</v>
      </c>
      <c r="N21" s="185">
        <v>100.66</v>
      </c>
      <c r="O21" s="186">
        <v>0</v>
      </c>
      <c r="P21" s="187">
        <v>-8.0000000000000004E-4</v>
      </c>
      <c r="Q21" s="187">
        <v>-1.5E-3</v>
      </c>
      <c r="R21" s="184">
        <v>0</v>
      </c>
    </row>
    <row r="22" spans="1:18" x14ac:dyDescent="0.3">
      <c r="A22" s="238" t="s">
        <v>173</v>
      </c>
      <c r="B22" s="235">
        <v>44482</v>
      </c>
      <c r="C22" s="246">
        <v>46077</v>
      </c>
      <c r="D22" s="237"/>
      <c r="E22" s="184">
        <v>500000000</v>
      </c>
      <c r="F22" s="185">
        <v>612600000</v>
      </c>
      <c r="G22" s="184">
        <v>500000000</v>
      </c>
      <c r="H22" s="184">
        <v>500462005</v>
      </c>
      <c r="I22" s="184">
        <v>0</v>
      </c>
      <c r="J22" s="184">
        <v>462005</v>
      </c>
      <c r="K22" s="185">
        <v>99.98</v>
      </c>
      <c r="L22" s="185">
        <v>99.83</v>
      </c>
      <c r="M22" s="185">
        <v>100.66</v>
      </c>
      <c r="N22" s="185">
        <v>100.09</v>
      </c>
      <c r="O22" s="186">
        <v>0</v>
      </c>
      <c r="P22" s="187">
        <v>0</v>
      </c>
      <c r="Q22" s="187">
        <v>-2.0000000000000001E-4</v>
      </c>
      <c r="R22" s="184">
        <v>0</v>
      </c>
    </row>
    <row r="23" spans="1:18" x14ac:dyDescent="0.3">
      <c r="A23" s="238" t="s">
        <v>241</v>
      </c>
      <c r="B23" s="235">
        <v>44510</v>
      </c>
      <c r="C23" s="246">
        <v>46077</v>
      </c>
      <c r="D23" s="237"/>
      <c r="E23" s="184">
        <v>500000000</v>
      </c>
      <c r="F23" s="185">
        <v>634460000</v>
      </c>
      <c r="G23" s="184">
        <v>500000000</v>
      </c>
      <c r="H23" s="184">
        <v>494217501</v>
      </c>
      <c r="I23" s="184">
        <v>5782499</v>
      </c>
      <c r="J23" s="185">
        <v>0</v>
      </c>
      <c r="K23" s="185">
        <v>98.66</v>
      </c>
      <c r="L23" s="185">
        <v>98.43</v>
      </c>
      <c r="M23" s="185">
        <v>99.52</v>
      </c>
      <c r="N23" s="185">
        <v>98.84</v>
      </c>
      <c r="O23" s="186">
        <v>0</v>
      </c>
      <c r="P23" s="187">
        <v>3.0999999999999999E-3</v>
      </c>
      <c r="Q23" s="187">
        <v>2.7000000000000001E-3</v>
      </c>
      <c r="R23" s="184">
        <v>0</v>
      </c>
    </row>
    <row r="24" spans="1:18" x14ac:dyDescent="0.3">
      <c r="A24" s="239" t="s">
        <v>242</v>
      </c>
      <c r="B24" s="240"/>
      <c r="C24" s="240"/>
      <c r="D24" s="241"/>
      <c r="E24" s="242">
        <f>E18+E13</f>
        <v>2500000000</v>
      </c>
      <c r="F24" s="242">
        <f>F18+F13</f>
        <v>4009660000</v>
      </c>
      <c r="G24" s="242">
        <f>G18+G13</f>
        <v>2300000000</v>
      </c>
      <c r="H24" s="242">
        <f>SUM(H14:H23)</f>
        <v>2300580446.2799997</v>
      </c>
      <c r="I24" s="242">
        <f>SUM(I14:I23)</f>
        <v>6954929</v>
      </c>
      <c r="J24" s="242">
        <f>SUM(J14:J23)</f>
        <v>7529255</v>
      </c>
      <c r="K24" s="243"/>
      <c r="L24" s="243"/>
      <c r="M24" s="243"/>
      <c r="N24" s="243"/>
      <c r="O24" s="244"/>
      <c r="P24" s="244"/>
      <c r="Q24" s="244"/>
      <c r="R24" s="245"/>
    </row>
    <row r="25" spans="1:18" x14ac:dyDescent="0.3">
      <c r="A25" s="227" t="s">
        <v>75</v>
      </c>
      <c r="B25" s="228"/>
      <c r="C25" s="228">
        <v>46840</v>
      </c>
      <c r="D25" s="229">
        <v>2008</v>
      </c>
      <c r="E25" s="230">
        <f>E26+E27</f>
        <v>400000000</v>
      </c>
      <c r="F25" s="230">
        <f>F26+F27</f>
        <v>412050000</v>
      </c>
      <c r="G25" s="230">
        <f>G26+G27</f>
        <v>330500000</v>
      </c>
      <c r="H25" s="230"/>
      <c r="I25" s="230"/>
      <c r="J25" s="230"/>
      <c r="K25" s="231"/>
      <c r="L25" s="231"/>
      <c r="M25" s="231"/>
      <c r="N25" s="231"/>
      <c r="O25" s="232">
        <v>3.2000000000000001E-2</v>
      </c>
      <c r="P25" s="233"/>
      <c r="Q25" s="233"/>
      <c r="R25" s="230"/>
    </row>
    <row r="26" spans="1:18" x14ac:dyDescent="0.3">
      <c r="A26" s="238" t="s">
        <v>237</v>
      </c>
      <c r="B26" s="235">
        <v>44832</v>
      </c>
      <c r="C26" s="247">
        <v>46840</v>
      </c>
      <c r="D26" s="236"/>
      <c r="E26" s="184">
        <v>200000000</v>
      </c>
      <c r="F26" s="185">
        <v>203850000</v>
      </c>
      <c r="G26" s="184">
        <v>149950000</v>
      </c>
      <c r="H26" s="184">
        <v>143481695</v>
      </c>
      <c r="I26" s="184">
        <v>6468305</v>
      </c>
      <c r="J26" s="185">
        <v>0</v>
      </c>
      <c r="K26" s="185">
        <v>94.65</v>
      </c>
      <c r="L26" s="185">
        <v>93.91</v>
      </c>
      <c r="M26" s="185">
        <v>97.53</v>
      </c>
      <c r="N26" s="185">
        <v>95.69</v>
      </c>
      <c r="O26" s="186">
        <v>3.2000000000000001E-2</v>
      </c>
      <c r="P26" s="187">
        <v>4.36E-2</v>
      </c>
      <c r="Q26" s="187">
        <v>4.1300000000000003E-2</v>
      </c>
      <c r="R26" s="184">
        <v>0</v>
      </c>
    </row>
    <row r="27" spans="1:18" x14ac:dyDescent="0.3">
      <c r="A27" s="238" t="s">
        <v>238</v>
      </c>
      <c r="B27" s="248">
        <v>44853</v>
      </c>
      <c r="C27" s="247">
        <v>46840</v>
      </c>
      <c r="D27" s="237"/>
      <c r="E27" s="184">
        <v>200000000</v>
      </c>
      <c r="F27" s="185">
        <v>208200000</v>
      </c>
      <c r="G27" s="184">
        <v>180550000</v>
      </c>
      <c r="H27" s="184">
        <v>161089284.91999999</v>
      </c>
      <c r="I27" s="184">
        <v>19793125</v>
      </c>
      <c r="J27" s="185">
        <v>0</v>
      </c>
      <c r="K27" s="185">
        <v>88.31</v>
      </c>
      <c r="L27" s="185">
        <v>87.58</v>
      </c>
      <c r="M27" s="185">
        <v>96.5</v>
      </c>
      <c r="N27" s="185">
        <v>89.04</v>
      </c>
      <c r="O27" s="186">
        <v>3.2000000000000001E-2</v>
      </c>
      <c r="P27" s="187">
        <v>5.8200000000000002E-2</v>
      </c>
      <c r="Q27" s="187">
        <v>5.6500000000000002E-2</v>
      </c>
      <c r="R27" s="184">
        <v>0.49</v>
      </c>
    </row>
    <row r="28" spans="1:18" x14ac:dyDescent="0.3">
      <c r="A28" s="239" t="s">
        <v>243</v>
      </c>
      <c r="B28" s="240"/>
      <c r="C28" s="240"/>
      <c r="D28" s="241"/>
      <c r="E28" s="242">
        <f>E25</f>
        <v>400000000</v>
      </c>
      <c r="F28" s="242">
        <f>F25</f>
        <v>412050000</v>
      </c>
      <c r="G28" s="242">
        <f>G25</f>
        <v>330500000</v>
      </c>
      <c r="H28" s="242">
        <f>H26+H27</f>
        <v>304570979.91999996</v>
      </c>
      <c r="I28" s="242">
        <f>I26+I27</f>
        <v>26261430</v>
      </c>
      <c r="J28" s="242">
        <f>J26+J27</f>
        <v>0</v>
      </c>
      <c r="K28" s="243"/>
      <c r="L28" s="243"/>
      <c r="M28" s="243"/>
      <c r="N28" s="243"/>
      <c r="O28" s="244"/>
      <c r="P28" s="244"/>
      <c r="Q28" s="244"/>
      <c r="R28" s="245"/>
    </row>
    <row r="29" spans="1:18" x14ac:dyDescent="0.3">
      <c r="A29" s="147" t="s">
        <v>244</v>
      </c>
      <c r="B29" s="148"/>
      <c r="C29" s="148"/>
      <c r="D29" s="148"/>
      <c r="E29" s="143">
        <f t="shared" ref="E29:J29" si="0">E28+E12+E24</f>
        <v>4700000000</v>
      </c>
      <c r="F29" s="143">
        <f t="shared" si="0"/>
        <v>7582724000</v>
      </c>
      <c r="G29" s="143">
        <f t="shared" si="0"/>
        <v>4430500000</v>
      </c>
      <c r="H29" s="143">
        <f t="shared" si="0"/>
        <v>4369203323</v>
      </c>
      <c r="I29" s="143">
        <f t="shared" si="0"/>
        <v>69164462.200000003</v>
      </c>
      <c r="J29" s="143">
        <f t="shared" si="0"/>
        <v>7529255</v>
      </c>
      <c r="K29" s="144"/>
      <c r="L29" s="144"/>
      <c r="M29" s="144"/>
      <c r="N29" s="144"/>
      <c r="O29" s="145"/>
      <c r="P29" s="145"/>
      <c r="Q29" s="145"/>
      <c r="R29" s="146"/>
    </row>
    <row r="30" spans="1:18" x14ac:dyDescent="0.3">
      <c r="A30" s="98"/>
      <c r="B30" s="99"/>
      <c r="C30" s="99"/>
      <c r="D30" s="99"/>
      <c r="E30" s="100"/>
      <c r="F30" s="100"/>
      <c r="G30" s="100"/>
      <c r="H30" s="100"/>
      <c r="I30" s="100"/>
      <c r="J30" s="100"/>
      <c r="K30" s="101"/>
      <c r="L30" s="101"/>
      <c r="M30" s="101"/>
      <c r="N30" s="101"/>
      <c r="O30" s="102"/>
      <c r="P30" s="99"/>
      <c r="Q30" s="99"/>
      <c r="R30" s="103"/>
    </row>
    <row r="31" spans="1:18" x14ac:dyDescent="0.3">
      <c r="A31" s="249" t="s">
        <v>76</v>
      </c>
      <c r="B31" s="250"/>
      <c r="C31" s="251">
        <v>45743</v>
      </c>
      <c r="D31" s="252">
        <v>2738</v>
      </c>
      <c r="E31" s="253">
        <f>SUM(E32:E34)</f>
        <v>250000000</v>
      </c>
      <c r="F31" s="253">
        <f>SUM(F32:F34)</f>
        <v>612650000</v>
      </c>
      <c r="G31" s="253">
        <f>SUM(G32:G34)</f>
        <v>250000000</v>
      </c>
      <c r="H31" s="254"/>
      <c r="I31" s="253"/>
      <c r="J31" s="255"/>
      <c r="K31" s="256"/>
      <c r="L31" s="257"/>
      <c r="M31" s="256"/>
      <c r="N31" s="257"/>
      <c r="O31" s="258">
        <v>8.0000000000000002E-3</v>
      </c>
      <c r="P31" s="259"/>
      <c r="Q31" s="260"/>
      <c r="R31" s="253"/>
    </row>
    <row r="32" spans="1:18" x14ac:dyDescent="0.3">
      <c r="A32" s="234" t="s">
        <v>245</v>
      </c>
      <c r="B32" s="261">
        <v>43005</v>
      </c>
      <c r="C32" s="235">
        <v>45743</v>
      </c>
      <c r="D32" s="262"/>
      <c r="E32" s="184">
        <v>85000000</v>
      </c>
      <c r="F32" s="189">
        <v>286400000</v>
      </c>
      <c r="G32" s="184">
        <v>85000000</v>
      </c>
      <c r="H32" s="190">
        <v>85669700.010000005</v>
      </c>
      <c r="I32" s="184">
        <v>0</v>
      </c>
      <c r="J32" s="191">
        <v>669700.01</v>
      </c>
      <c r="K32" s="185">
        <v>99.48</v>
      </c>
      <c r="L32" s="191">
        <v>100.36</v>
      </c>
      <c r="M32" s="185">
        <v>101.68</v>
      </c>
      <c r="N32" s="191">
        <v>100.79</v>
      </c>
      <c r="O32" s="186">
        <v>8.0000000000000002E-3</v>
      </c>
      <c r="P32" s="192">
        <v>8.6999999999999994E-3</v>
      </c>
      <c r="Q32" s="187">
        <v>6.8999999999999999E-3</v>
      </c>
      <c r="R32" s="184">
        <v>0</v>
      </c>
    </row>
    <row r="33" spans="1:18" x14ac:dyDescent="0.3">
      <c r="A33" s="234" t="s">
        <v>246</v>
      </c>
      <c r="B33" s="261">
        <v>43033</v>
      </c>
      <c r="C33" s="235">
        <v>45743</v>
      </c>
      <c r="D33" s="262"/>
      <c r="E33" s="184">
        <v>85000000</v>
      </c>
      <c r="F33" s="189">
        <v>188250000</v>
      </c>
      <c r="G33" s="184">
        <v>85000000</v>
      </c>
      <c r="H33" s="190">
        <v>87413600.010000005</v>
      </c>
      <c r="I33" s="184">
        <v>0</v>
      </c>
      <c r="J33" s="191">
        <v>2362600.0099999998</v>
      </c>
      <c r="K33" s="185">
        <v>101.93</v>
      </c>
      <c r="L33" s="191">
        <v>102.33</v>
      </c>
      <c r="M33" s="185">
        <v>103.15</v>
      </c>
      <c r="N33" s="191">
        <v>102.78</v>
      </c>
      <c r="O33" s="186">
        <v>8.0000000000000002E-3</v>
      </c>
      <c r="P33" s="192">
        <v>5.3E-3</v>
      </c>
      <c r="Q33" s="187">
        <v>4.1999999999999997E-3</v>
      </c>
      <c r="R33" s="184">
        <v>0</v>
      </c>
    </row>
    <row r="34" spans="1:18" x14ac:dyDescent="0.3">
      <c r="A34" s="234" t="s">
        <v>247</v>
      </c>
      <c r="B34" s="261">
        <v>43075</v>
      </c>
      <c r="C34" s="235">
        <v>45743</v>
      </c>
      <c r="D34" s="262"/>
      <c r="E34" s="184">
        <v>80000000</v>
      </c>
      <c r="F34" s="189">
        <v>138000000</v>
      </c>
      <c r="G34" s="184">
        <v>80000000</v>
      </c>
      <c r="H34" s="190">
        <v>82678479.989999995</v>
      </c>
      <c r="I34" s="184">
        <v>0</v>
      </c>
      <c r="J34" s="191">
        <v>2558479.98</v>
      </c>
      <c r="K34" s="185">
        <v>102.7</v>
      </c>
      <c r="L34" s="191">
        <v>102.88</v>
      </c>
      <c r="M34" s="185">
        <v>104.13</v>
      </c>
      <c r="N34" s="191">
        <v>103.2</v>
      </c>
      <c r="O34" s="186">
        <v>8.0000000000000002E-3</v>
      </c>
      <c r="P34" s="192">
        <v>4.1999999999999997E-3</v>
      </c>
      <c r="Q34" s="187">
        <v>3.5999999999999999E-3</v>
      </c>
      <c r="R34" s="184">
        <v>0</v>
      </c>
    </row>
    <row r="35" spans="1:18" x14ac:dyDescent="0.3">
      <c r="A35" s="249" t="s">
        <v>77</v>
      </c>
      <c r="B35" s="250"/>
      <c r="C35" s="251">
        <v>47262</v>
      </c>
      <c r="D35" s="252">
        <v>2738</v>
      </c>
      <c r="E35" s="253">
        <f>E36+E37</f>
        <v>1000000000</v>
      </c>
      <c r="F35" s="253">
        <f>F36+F37</f>
        <v>1407845000</v>
      </c>
      <c r="G35" s="253">
        <f>G36+G37</f>
        <v>1000000000</v>
      </c>
      <c r="H35" s="254"/>
      <c r="I35" s="253"/>
      <c r="J35" s="255"/>
      <c r="K35" s="256"/>
      <c r="L35" s="257"/>
      <c r="M35" s="256"/>
      <c r="N35" s="257"/>
      <c r="O35" s="258">
        <v>2.5000000000000001E-3</v>
      </c>
      <c r="P35" s="259"/>
      <c r="Q35" s="260"/>
      <c r="R35" s="253"/>
    </row>
    <row r="36" spans="1:18" x14ac:dyDescent="0.3">
      <c r="A36" s="234" t="s">
        <v>245</v>
      </c>
      <c r="B36" s="261">
        <v>44524</v>
      </c>
      <c r="C36" s="235">
        <v>47262</v>
      </c>
      <c r="D36" s="262"/>
      <c r="E36" s="184">
        <v>500000000</v>
      </c>
      <c r="F36" s="189">
        <v>808745000</v>
      </c>
      <c r="G36" s="184">
        <v>500000000</v>
      </c>
      <c r="H36" s="190">
        <v>491335411.5</v>
      </c>
      <c r="I36" s="184">
        <v>8664588.5</v>
      </c>
      <c r="J36" s="191">
        <v>0</v>
      </c>
      <c r="K36" s="185">
        <v>97.8</v>
      </c>
      <c r="L36" s="191">
        <v>97.54</v>
      </c>
      <c r="M36" s="185">
        <v>99.08</v>
      </c>
      <c r="N36" s="191">
        <v>98.27</v>
      </c>
      <c r="O36" s="186">
        <v>2.5000000000000001E-3</v>
      </c>
      <c r="P36" s="192">
        <v>5.4999999999999997E-3</v>
      </c>
      <c r="Q36" s="187">
        <v>4.8999999999999998E-3</v>
      </c>
      <c r="R36" s="184">
        <v>0</v>
      </c>
    </row>
    <row r="37" spans="1:18" x14ac:dyDescent="0.3">
      <c r="A37" s="234" t="s">
        <v>246</v>
      </c>
      <c r="B37" s="261">
        <v>44643</v>
      </c>
      <c r="C37" s="235">
        <v>47262</v>
      </c>
      <c r="D37" s="262"/>
      <c r="E37" s="184">
        <v>500000000</v>
      </c>
      <c r="F37" s="189">
        <v>599100000</v>
      </c>
      <c r="G37" s="184">
        <v>500000000</v>
      </c>
      <c r="H37" s="190">
        <v>463787934.16000003</v>
      </c>
      <c r="I37" s="184">
        <v>36619600</v>
      </c>
      <c r="J37" s="191">
        <v>0</v>
      </c>
      <c r="K37" s="185">
        <v>92.43</v>
      </c>
      <c r="L37" s="191">
        <v>91.21</v>
      </c>
      <c r="M37" s="185">
        <v>94.32</v>
      </c>
      <c r="N37" s="191">
        <v>92.68</v>
      </c>
      <c r="O37" s="186">
        <v>2.5000000000000001E-3</v>
      </c>
      <c r="P37" s="192">
        <v>1.37E-2</v>
      </c>
      <c r="Q37" s="187">
        <v>1.3299999999999999E-2</v>
      </c>
      <c r="R37" s="184">
        <v>0</v>
      </c>
    </row>
    <row r="38" spans="1:18" x14ac:dyDescent="0.3">
      <c r="A38" s="263" t="s">
        <v>248</v>
      </c>
      <c r="B38" s="240"/>
      <c r="C38" s="240"/>
      <c r="D38" s="241"/>
      <c r="E38" s="242">
        <f>+E31+E35</f>
        <v>1250000000</v>
      </c>
      <c r="F38" s="242">
        <f>+F31+F35</f>
        <v>2020495000</v>
      </c>
      <c r="G38" s="242">
        <f>+G31+G35</f>
        <v>1250000000</v>
      </c>
      <c r="H38" s="242">
        <f>SUM(H32:H37)</f>
        <v>1210885125.6700001</v>
      </c>
      <c r="I38" s="242">
        <f>SUM(I32:I37)</f>
        <v>45284188.5</v>
      </c>
      <c r="J38" s="242">
        <f>SUM(J32:J37)</f>
        <v>5590780</v>
      </c>
      <c r="K38" s="243"/>
      <c r="L38" s="243"/>
      <c r="M38" s="243"/>
      <c r="N38" s="243"/>
      <c r="O38" s="244"/>
      <c r="P38" s="244"/>
      <c r="Q38" s="244"/>
      <c r="R38" s="245"/>
    </row>
    <row r="39" spans="1:18" x14ac:dyDescent="0.3">
      <c r="A39" s="264"/>
      <c r="B39" s="265"/>
      <c r="C39" s="265"/>
      <c r="D39" s="265"/>
      <c r="E39" s="266"/>
      <c r="F39" s="266"/>
      <c r="G39" s="266"/>
      <c r="H39" s="267"/>
      <c r="I39" s="266"/>
      <c r="J39" s="267"/>
      <c r="K39" s="268"/>
      <c r="L39" s="269"/>
      <c r="M39" s="268"/>
      <c r="N39" s="269"/>
      <c r="O39" s="270"/>
      <c r="P39" s="265"/>
      <c r="Q39" s="270"/>
      <c r="R39" s="271"/>
    </row>
    <row r="40" spans="1:18" x14ac:dyDescent="0.3">
      <c r="A40" s="272" t="s">
        <v>78</v>
      </c>
      <c r="B40" s="251"/>
      <c r="C40" s="251">
        <v>45769</v>
      </c>
      <c r="D40" s="273">
        <v>3653</v>
      </c>
      <c r="E40" s="253">
        <f>E42+E41+E43+E44+E45</f>
        <v>300000000</v>
      </c>
      <c r="F40" s="253">
        <f>F42+F41+F43+F44+F45</f>
        <v>583316452</v>
      </c>
      <c r="G40" s="253">
        <f>G42+G41+G43+G44+G45</f>
        <v>235000000</v>
      </c>
      <c r="H40" s="253"/>
      <c r="I40" s="253"/>
      <c r="J40" s="253"/>
      <c r="K40" s="256"/>
      <c r="L40" s="256"/>
      <c r="M40" s="256"/>
      <c r="N40" s="256"/>
      <c r="O40" s="258">
        <v>2.3E-2</v>
      </c>
      <c r="P40" s="260"/>
      <c r="Q40" s="260"/>
      <c r="R40" s="253"/>
    </row>
    <row r="41" spans="1:18" x14ac:dyDescent="0.3">
      <c r="A41" s="234" t="s">
        <v>245</v>
      </c>
      <c r="B41" s="235">
        <v>42116</v>
      </c>
      <c r="C41" s="235">
        <v>45769</v>
      </c>
      <c r="D41" s="236"/>
      <c r="E41" s="184">
        <v>50000000</v>
      </c>
      <c r="F41" s="193">
        <v>122100000</v>
      </c>
      <c r="G41" s="184">
        <v>50000000</v>
      </c>
      <c r="H41" s="184">
        <v>51211735</v>
      </c>
      <c r="I41" s="184">
        <v>0</v>
      </c>
      <c r="J41" s="185">
        <v>1211735</v>
      </c>
      <c r="K41" s="185">
        <v>100.73</v>
      </c>
      <c r="L41" s="185">
        <v>100.45</v>
      </c>
      <c r="M41" s="185">
        <v>107.65</v>
      </c>
      <c r="N41" s="185">
        <v>102.42</v>
      </c>
      <c r="O41" s="186">
        <v>2.3E-2</v>
      </c>
      <c r="P41" s="187">
        <v>2.23E-2</v>
      </c>
      <c r="Q41" s="187">
        <v>2.0400000000000001E-2</v>
      </c>
      <c r="R41" s="184">
        <v>0.01</v>
      </c>
    </row>
    <row r="42" spans="1:18" ht="16.2" x14ac:dyDescent="0.3">
      <c r="A42" s="234" t="s">
        <v>296</v>
      </c>
      <c r="B42" s="235">
        <v>42277</v>
      </c>
      <c r="C42" s="235">
        <v>45769</v>
      </c>
      <c r="D42" s="236"/>
      <c r="E42" s="184">
        <v>50000000</v>
      </c>
      <c r="F42" s="193">
        <v>122858226</v>
      </c>
      <c r="G42" s="184">
        <v>0</v>
      </c>
      <c r="H42" s="188" t="s">
        <v>73</v>
      </c>
      <c r="I42" s="188" t="s">
        <v>73</v>
      </c>
      <c r="J42" s="188" t="s">
        <v>73</v>
      </c>
      <c r="K42" s="185">
        <v>96.47</v>
      </c>
      <c r="L42" s="188" t="s">
        <v>73</v>
      </c>
      <c r="M42" s="188" t="s">
        <v>73</v>
      </c>
      <c r="N42" s="188" t="s">
        <v>73</v>
      </c>
      <c r="O42" s="186">
        <v>2.3E-2</v>
      </c>
      <c r="P42" s="187">
        <v>2.7400000000000001E-2</v>
      </c>
      <c r="Q42" s="188" t="s">
        <v>73</v>
      </c>
      <c r="R42" s="184">
        <v>0.01</v>
      </c>
    </row>
    <row r="43" spans="1:18" x14ac:dyDescent="0.3">
      <c r="A43" s="234" t="s">
        <v>247</v>
      </c>
      <c r="B43" s="235">
        <v>42298</v>
      </c>
      <c r="C43" s="235">
        <v>45769</v>
      </c>
      <c r="D43" s="236"/>
      <c r="E43" s="184">
        <v>65000000</v>
      </c>
      <c r="F43" s="193">
        <v>123108226</v>
      </c>
      <c r="G43" s="184">
        <v>50000000</v>
      </c>
      <c r="H43" s="185">
        <v>49850613.170000002</v>
      </c>
      <c r="I43" s="185">
        <v>719386.84</v>
      </c>
      <c r="J43" s="185">
        <v>0</v>
      </c>
      <c r="K43" s="185">
        <v>97.07</v>
      </c>
      <c r="L43" s="185">
        <v>97.82</v>
      </c>
      <c r="M43" s="185">
        <v>99.28</v>
      </c>
      <c r="N43" s="185">
        <v>98.56</v>
      </c>
      <c r="O43" s="186">
        <v>2.3E-2</v>
      </c>
      <c r="P43" s="187">
        <v>2.6700000000000002E-2</v>
      </c>
      <c r="Q43" s="187">
        <v>2.4799999999999999E-2</v>
      </c>
      <c r="R43" s="184">
        <v>0.01</v>
      </c>
    </row>
    <row r="44" spans="1:18" x14ac:dyDescent="0.3">
      <c r="A44" s="234" t="s">
        <v>249</v>
      </c>
      <c r="B44" s="235">
        <v>42326</v>
      </c>
      <c r="C44" s="235">
        <v>45769</v>
      </c>
      <c r="D44" s="236"/>
      <c r="E44" s="184">
        <v>70000000</v>
      </c>
      <c r="F44" s="193">
        <v>109600000</v>
      </c>
      <c r="G44" s="184">
        <v>70000000</v>
      </c>
      <c r="H44" s="185">
        <v>68692500</v>
      </c>
      <c r="I44" s="185">
        <v>1426500</v>
      </c>
      <c r="J44" s="185">
        <v>0</v>
      </c>
      <c r="K44" s="185">
        <v>97.54</v>
      </c>
      <c r="L44" s="185">
        <v>97.51</v>
      </c>
      <c r="M44" s="185">
        <v>98.49</v>
      </c>
      <c r="N44" s="185">
        <v>97.96</v>
      </c>
      <c r="O44" s="186">
        <v>2.3E-2</v>
      </c>
      <c r="P44" s="187">
        <v>2.6100000000000002E-2</v>
      </c>
      <c r="Q44" s="187">
        <v>2.5600000000000001E-2</v>
      </c>
      <c r="R44" s="184">
        <v>0.01</v>
      </c>
    </row>
    <row r="45" spans="1:18" x14ac:dyDescent="0.3">
      <c r="A45" s="274" t="s">
        <v>241</v>
      </c>
      <c r="B45" s="248">
        <v>42347</v>
      </c>
      <c r="C45" s="235">
        <v>45769</v>
      </c>
      <c r="D45" s="275"/>
      <c r="E45" s="194">
        <v>65000000</v>
      </c>
      <c r="F45" s="195">
        <v>105650000</v>
      </c>
      <c r="G45" s="194">
        <v>65000000</v>
      </c>
      <c r="H45" s="196">
        <v>65063370</v>
      </c>
      <c r="I45" s="196">
        <v>162050</v>
      </c>
      <c r="J45" s="196">
        <v>30420</v>
      </c>
      <c r="K45" s="196">
        <v>99</v>
      </c>
      <c r="L45" s="196">
        <v>98.76</v>
      </c>
      <c r="M45" s="196">
        <v>100.19</v>
      </c>
      <c r="N45" s="196">
        <v>99.8</v>
      </c>
      <c r="O45" s="186">
        <v>2.3E-2</v>
      </c>
      <c r="P45" s="197">
        <v>2.4299999999999999E-2</v>
      </c>
      <c r="Q45" s="197">
        <v>2.3400000000000001E-2</v>
      </c>
      <c r="R45" s="194">
        <v>0.01</v>
      </c>
    </row>
    <row r="46" spans="1:18" x14ac:dyDescent="0.3">
      <c r="A46" s="239" t="s">
        <v>250</v>
      </c>
      <c r="B46" s="240"/>
      <c r="C46" s="240"/>
      <c r="D46" s="241"/>
      <c r="E46" s="242">
        <f>+E40</f>
        <v>300000000</v>
      </c>
      <c r="F46" s="242">
        <f>+F40</f>
        <v>583316452</v>
      </c>
      <c r="G46" s="242">
        <f>+G40</f>
        <v>235000000</v>
      </c>
      <c r="H46" s="242">
        <f>SUM(H40:H45)</f>
        <v>234818218.17000002</v>
      </c>
      <c r="I46" s="242">
        <f>SUM(I40:I45)</f>
        <v>2307936.84</v>
      </c>
      <c r="J46" s="242">
        <f>SUM(J40:J45)</f>
        <v>1242155</v>
      </c>
      <c r="K46" s="276"/>
      <c r="L46" s="277"/>
      <c r="M46" s="277"/>
      <c r="N46" s="243"/>
      <c r="O46" s="240"/>
      <c r="P46" s="244"/>
      <c r="Q46" s="240"/>
      <c r="R46" s="245"/>
    </row>
    <row r="47" spans="1:18" x14ac:dyDescent="0.3">
      <c r="A47" s="164" t="s">
        <v>251</v>
      </c>
      <c r="B47" s="176"/>
      <c r="C47" s="176"/>
      <c r="D47" s="176"/>
      <c r="E47" s="177"/>
      <c r="F47" s="177"/>
      <c r="G47" s="177"/>
      <c r="H47" s="177"/>
      <c r="I47" s="177"/>
      <c r="J47" s="177"/>
      <c r="K47" s="178"/>
      <c r="L47" s="178"/>
      <c r="M47" s="101"/>
      <c r="N47" s="101"/>
      <c r="O47" s="102"/>
      <c r="P47" s="99"/>
      <c r="Q47" s="99"/>
      <c r="R47" s="103"/>
    </row>
    <row r="48" spans="1:18" x14ac:dyDescent="0.3">
      <c r="A48" s="179" t="s">
        <v>252</v>
      </c>
      <c r="B48" s="180"/>
      <c r="C48" s="180"/>
      <c r="D48" s="180"/>
      <c r="E48" s="176"/>
      <c r="F48" s="181"/>
      <c r="G48" s="182"/>
      <c r="H48" s="182"/>
      <c r="I48" s="182"/>
      <c r="J48" s="183"/>
      <c r="K48" s="182"/>
      <c r="L48" s="182"/>
      <c r="M48" s="108"/>
      <c r="N48" s="108"/>
      <c r="O48" s="108"/>
      <c r="P48" s="110"/>
      <c r="Q48" s="111"/>
      <c r="R48" s="111"/>
    </row>
    <row r="49" spans="1:18" x14ac:dyDescent="0.3">
      <c r="A49" s="179" t="s">
        <v>253</v>
      </c>
      <c r="B49" s="180"/>
      <c r="C49" s="180"/>
      <c r="D49" s="180"/>
      <c r="E49" s="176"/>
      <c r="F49" s="181"/>
      <c r="G49" s="182"/>
      <c r="H49" s="182"/>
      <c r="I49" s="182"/>
      <c r="J49" s="183"/>
      <c r="K49" s="182"/>
      <c r="L49" s="182"/>
      <c r="M49" s="108"/>
      <c r="N49" s="108"/>
      <c r="O49" s="108"/>
      <c r="P49" s="110"/>
      <c r="Q49" s="111"/>
      <c r="R49" s="112"/>
    </row>
    <row r="50" spans="1:18" x14ac:dyDescent="0.3">
      <c r="A50" s="179"/>
      <c r="B50" s="180"/>
      <c r="C50" s="180"/>
      <c r="D50" s="180"/>
      <c r="E50" s="176"/>
      <c r="F50" s="181"/>
      <c r="G50" s="182"/>
      <c r="H50" s="182"/>
      <c r="I50" s="182"/>
      <c r="J50" s="183"/>
      <c r="K50" s="182"/>
      <c r="L50" s="182"/>
      <c r="M50" s="108"/>
      <c r="N50" s="108"/>
      <c r="O50" s="108"/>
      <c r="P50" s="110"/>
      <c r="Q50" s="111"/>
      <c r="R50" s="111"/>
    </row>
    <row r="51" spans="1:18" x14ac:dyDescent="0.3">
      <c r="A51" s="179"/>
      <c r="B51" s="180"/>
      <c r="C51" s="180"/>
      <c r="D51" s="180"/>
      <c r="E51" s="176"/>
      <c r="F51" s="181"/>
      <c r="G51" s="182"/>
      <c r="H51" s="182"/>
      <c r="I51" s="182"/>
      <c r="J51" s="183"/>
      <c r="K51" s="182"/>
      <c r="L51" s="182"/>
      <c r="M51" s="108"/>
      <c r="N51" s="108"/>
      <c r="O51" s="108"/>
      <c r="P51" s="110"/>
      <c r="Q51" s="111"/>
      <c r="R51" s="111"/>
    </row>
    <row r="52" spans="1:18" x14ac:dyDescent="0.3">
      <c r="A52" s="104"/>
      <c r="B52" s="105"/>
      <c r="C52" s="105"/>
      <c r="D52" s="105"/>
      <c r="E52" s="106"/>
      <c r="F52" s="107"/>
      <c r="G52" s="108"/>
      <c r="H52" s="108"/>
      <c r="I52" s="108"/>
      <c r="J52" s="109"/>
      <c r="K52" s="108"/>
      <c r="L52" s="108"/>
      <c r="M52" s="108"/>
      <c r="N52" s="108"/>
      <c r="O52" s="108"/>
      <c r="P52" s="110"/>
      <c r="Q52" s="111"/>
      <c r="R52" s="111"/>
    </row>
    <row r="53" spans="1:18" x14ac:dyDescent="0.3">
      <c r="A53" s="104"/>
      <c r="B53" s="105"/>
      <c r="C53" s="105"/>
      <c r="D53" s="105"/>
      <c r="E53" s="106"/>
      <c r="F53" s="107"/>
      <c r="G53" s="108"/>
      <c r="H53" s="108"/>
      <c r="I53" s="108"/>
      <c r="J53" s="109"/>
      <c r="K53" s="108"/>
      <c r="L53" s="108"/>
      <c r="M53" s="108"/>
      <c r="N53" s="108"/>
      <c r="O53" s="108"/>
      <c r="P53" s="110"/>
      <c r="Q53" s="111"/>
      <c r="R53" s="111"/>
    </row>
    <row r="54" spans="1:18" x14ac:dyDescent="0.3">
      <c r="A54" s="113"/>
      <c r="B54" s="114"/>
      <c r="C54" s="114"/>
      <c r="D54" s="114"/>
      <c r="E54" s="115"/>
      <c r="F54" s="112"/>
      <c r="G54" s="111"/>
      <c r="H54" s="111"/>
      <c r="I54" s="111"/>
      <c r="J54" s="116"/>
      <c r="K54" s="111"/>
      <c r="L54" s="111"/>
      <c r="M54" s="111"/>
      <c r="N54" s="111"/>
      <c r="O54" s="111"/>
      <c r="P54" s="110"/>
      <c r="Q54" s="111"/>
      <c r="R54" s="111"/>
    </row>
    <row r="55" spans="1:18" x14ac:dyDescent="0.3">
      <c r="A55" s="343" t="s">
        <v>215</v>
      </c>
      <c r="B55" s="343"/>
      <c r="C55" s="343"/>
      <c r="D55" s="343"/>
      <c r="E55" s="343"/>
      <c r="F55" s="343"/>
      <c r="G55" s="343"/>
      <c r="H55" s="343"/>
      <c r="I55" s="343"/>
      <c r="J55" s="343"/>
      <c r="K55" s="343"/>
      <c r="L55" s="343"/>
      <c r="M55" s="343"/>
      <c r="N55" s="343"/>
      <c r="O55" s="343"/>
      <c r="P55" s="343"/>
      <c r="Q55" s="343"/>
      <c r="R55" s="343"/>
    </row>
    <row r="56" spans="1:18" x14ac:dyDescent="0.3">
      <c r="A56" s="344" t="s">
        <v>291</v>
      </c>
      <c r="B56" s="344"/>
      <c r="C56" s="344"/>
      <c r="D56" s="344"/>
      <c r="E56" s="344"/>
      <c r="F56" s="344"/>
      <c r="G56" s="344"/>
      <c r="H56" s="344"/>
      <c r="I56" s="344"/>
      <c r="J56" s="344"/>
      <c r="K56" s="344"/>
      <c r="L56" s="344"/>
      <c r="M56" s="344"/>
      <c r="N56" s="344"/>
      <c r="O56" s="344"/>
      <c r="P56" s="344"/>
      <c r="Q56" s="344"/>
      <c r="R56" s="344"/>
    </row>
    <row r="57" spans="1:18" x14ac:dyDescent="0.3">
      <c r="A57" s="204" t="s">
        <v>216</v>
      </c>
      <c r="B57" s="7"/>
      <c r="C57" s="91"/>
      <c r="D57" s="91"/>
      <c r="E57" s="91"/>
      <c r="F57" s="92"/>
      <c r="G57" s="93"/>
      <c r="H57" s="93"/>
      <c r="I57" s="94"/>
      <c r="J57" s="95"/>
      <c r="K57" s="91"/>
      <c r="L57" s="91"/>
      <c r="M57" s="91"/>
      <c r="N57" s="96"/>
      <c r="O57" s="96"/>
      <c r="P57" s="96"/>
      <c r="Q57" s="97"/>
      <c r="R57" s="96"/>
    </row>
    <row r="58" spans="1:18" ht="31.5" customHeight="1" x14ac:dyDescent="0.3">
      <c r="A58" s="336" t="s">
        <v>217</v>
      </c>
      <c r="B58" s="336" t="s">
        <v>218</v>
      </c>
      <c r="C58" s="336" t="s">
        <v>219</v>
      </c>
      <c r="D58" s="336" t="s">
        <v>220</v>
      </c>
      <c r="E58" s="210" t="s">
        <v>221</v>
      </c>
      <c r="F58" s="211"/>
      <c r="G58" s="212"/>
      <c r="H58" s="332" t="s">
        <v>222</v>
      </c>
      <c r="I58" s="332" t="s">
        <v>223</v>
      </c>
      <c r="J58" s="334" t="s">
        <v>224</v>
      </c>
      <c r="K58" s="213" t="s">
        <v>225</v>
      </c>
      <c r="L58" s="214"/>
      <c r="M58" s="214"/>
      <c r="N58" s="215"/>
      <c r="O58" s="336" t="s">
        <v>292</v>
      </c>
      <c r="P58" s="338" t="s">
        <v>226</v>
      </c>
      <c r="Q58" s="339"/>
      <c r="R58" s="340" t="s">
        <v>227</v>
      </c>
    </row>
    <row r="59" spans="1:18" ht="66.75" customHeight="1" x14ac:dyDescent="0.3">
      <c r="A59" s="337"/>
      <c r="B59" s="337"/>
      <c r="C59" s="337"/>
      <c r="D59" s="337"/>
      <c r="E59" s="221" t="s">
        <v>228</v>
      </c>
      <c r="F59" s="222" t="s">
        <v>229</v>
      </c>
      <c r="G59" s="223" t="s">
        <v>230</v>
      </c>
      <c r="H59" s="333"/>
      <c r="I59" s="333"/>
      <c r="J59" s="335"/>
      <c r="K59" s="224" t="s">
        <v>254</v>
      </c>
      <c r="L59" s="222" t="s">
        <v>232</v>
      </c>
      <c r="M59" s="225" t="s">
        <v>233</v>
      </c>
      <c r="N59" s="222" t="s">
        <v>234</v>
      </c>
      <c r="O59" s="337"/>
      <c r="P59" s="222" t="s">
        <v>235</v>
      </c>
      <c r="Q59" s="222" t="s">
        <v>236</v>
      </c>
      <c r="R59" s="341"/>
    </row>
    <row r="60" spans="1:18" x14ac:dyDescent="0.3">
      <c r="A60" s="249" t="s">
        <v>79</v>
      </c>
      <c r="B60" s="251"/>
      <c r="C60" s="251">
        <v>45488</v>
      </c>
      <c r="D60" s="273">
        <v>3834</v>
      </c>
      <c r="E60" s="253">
        <f>E61+E62+E63+E66+E64+E65+E67</f>
        <v>380000000</v>
      </c>
      <c r="F60" s="253">
        <f>F61+F62+F63+F66+F64+F65+F67</f>
        <v>902040000</v>
      </c>
      <c r="G60" s="253">
        <f>G61+G62+G63+G66+G64+G65+G67</f>
        <v>380000000</v>
      </c>
      <c r="H60" s="256"/>
      <c r="I60" s="256"/>
      <c r="J60" s="256"/>
      <c r="K60" s="278"/>
      <c r="L60" s="279"/>
      <c r="M60" s="279"/>
      <c r="N60" s="279"/>
      <c r="O60" s="280">
        <v>0.04</v>
      </c>
      <c r="P60" s="281"/>
      <c r="Q60" s="260"/>
      <c r="R60" s="278"/>
    </row>
    <row r="61" spans="1:18" x14ac:dyDescent="0.3">
      <c r="A61" s="234" t="s">
        <v>237</v>
      </c>
      <c r="B61" s="235">
        <v>41654</v>
      </c>
      <c r="C61" s="235">
        <v>45488</v>
      </c>
      <c r="D61" s="236"/>
      <c r="E61" s="184">
        <v>50000000</v>
      </c>
      <c r="F61" s="184">
        <v>94720000</v>
      </c>
      <c r="G61" s="184">
        <v>50000000</v>
      </c>
      <c r="H61" s="185">
        <v>51280776</v>
      </c>
      <c r="I61" s="185">
        <v>0</v>
      </c>
      <c r="J61" s="185">
        <v>1280776</v>
      </c>
      <c r="K61" s="198">
        <v>102.03</v>
      </c>
      <c r="L61" s="185">
        <v>102.31</v>
      </c>
      <c r="M61" s="185">
        <v>103.03</v>
      </c>
      <c r="N61" s="185">
        <v>102.56</v>
      </c>
      <c r="O61" s="186">
        <v>0.04</v>
      </c>
      <c r="P61" s="199">
        <v>3.8100000000000002E-2</v>
      </c>
      <c r="Q61" s="187">
        <v>3.7400000000000003E-2</v>
      </c>
      <c r="R61" s="198">
        <v>0.02</v>
      </c>
    </row>
    <row r="62" spans="1:18" x14ac:dyDescent="0.3">
      <c r="A62" s="234" t="s">
        <v>246</v>
      </c>
      <c r="B62" s="235">
        <v>41710</v>
      </c>
      <c r="C62" s="235">
        <v>45488</v>
      </c>
      <c r="D62" s="236"/>
      <c r="E62" s="184">
        <v>50000000</v>
      </c>
      <c r="F62" s="184">
        <v>180170000</v>
      </c>
      <c r="G62" s="184">
        <v>50000000</v>
      </c>
      <c r="H62" s="185">
        <v>52414234.979999997</v>
      </c>
      <c r="I62" s="185">
        <v>0</v>
      </c>
      <c r="J62" s="185">
        <v>2109234.9700000002</v>
      </c>
      <c r="K62" s="198">
        <v>103.72</v>
      </c>
      <c r="L62" s="185">
        <v>104.04</v>
      </c>
      <c r="M62" s="185">
        <v>104.46</v>
      </c>
      <c r="N62" s="185">
        <v>104.22</v>
      </c>
      <c r="O62" s="186">
        <v>0.04</v>
      </c>
      <c r="P62" s="199">
        <v>3.5999999999999997E-2</v>
      </c>
      <c r="Q62" s="187">
        <v>3.5499999999999997E-2</v>
      </c>
      <c r="R62" s="198">
        <v>0.04</v>
      </c>
    </row>
    <row r="63" spans="1:18" x14ac:dyDescent="0.3">
      <c r="A63" s="234" t="s">
        <v>255</v>
      </c>
      <c r="B63" s="235">
        <v>41773</v>
      </c>
      <c r="C63" s="235">
        <v>45488</v>
      </c>
      <c r="D63" s="236"/>
      <c r="E63" s="184">
        <v>50000000</v>
      </c>
      <c r="F63" s="184">
        <v>190865000</v>
      </c>
      <c r="G63" s="184">
        <v>50000000</v>
      </c>
      <c r="H63" s="185">
        <v>54396232.530000001</v>
      </c>
      <c r="I63" s="185">
        <v>0</v>
      </c>
      <c r="J63" s="185">
        <v>3746232.5</v>
      </c>
      <c r="K63" s="198">
        <v>107.04</v>
      </c>
      <c r="L63" s="185">
        <v>107.35</v>
      </c>
      <c r="M63" s="185">
        <v>107.98</v>
      </c>
      <c r="N63" s="185">
        <v>107.49</v>
      </c>
      <c r="O63" s="186">
        <v>0.04</v>
      </c>
      <c r="P63" s="199">
        <v>3.2199999999999999E-2</v>
      </c>
      <c r="Q63" s="187">
        <v>3.1600000000000003E-2</v>
      </c>
      <c r="R63" s="198">
        <v>0.05</v>
      </c>
    </row>
    <row r="64" spans="1:18" x14ac:dyDescent="0.3">
      <c r="A64" s="234" t="s">
        <v>249</v>
      </c>
      <c r="B64" s="235">
        <v>41899</v>
      </c>
      <c r="C64" s="235">
        <v>45488</v>
      </c>
      <c r="D64" s="236"/>
      <c r="E64" s="184">
        <v>60000000</v>
      </c>
      <c r="F64" s="184">
        <v>115750000</v>
      </c>
      <c r="G64" s="184">
        <v>60000000</v>
      </c>
      <c r="H64" s="185">
        <v>65026385</v>
      </c>
      <c r="I64" s="185">
        <v>0</v>
      </c>
      <c r="J64" s="185">
        <v>4606385</v>
      </c>
      <c r="K64" s="198">
        <v>107.22</v>
      </c>
      <c r="L64" s="185">
        <v>107.35</v>
      </c>
      <c r="M64" s="185">
        <v>108.28</v>
      </c>
      <c r="N64" s="185">
        <v>107.68</v>
      </c>
      <c r="O64" s="186">
        <v>0.04</v>
      </c>
      <c r="P64" s="199">
        <v>3.1699999999999999E-2</v>
      </c>
      <c r="Q64" s="187">
        <v>3.1199999999999999E-2</v>
      </c>
      <c r="R64" s="198">
        <v>0.04</v>
      </c>
    </row>
    <row r="65" spans="1:18" x14ac:dyDescent="0.3">
      <c r="A65" s="234" t="s">
        <v>241</v>
      </c>
      <c r="B65" s="235">
        <v>41934</v>
      </c>
      <c r="C65" s="235">
        <v>45488</v>
      </c>
      <c r="D65" s="236"/>
      <c r="E65" s="184">
        <v>55000000</v>
      </c>
      <c r="F65" s="184">
        <v>78400000</v>
      </c>
      <c r="G65" s="184">
        <v>55000000</v>
      </c>
      <c r="H65" s="185">
        <v>58003640</v>
      </c>
      <c r="I65" s="185">
        <v>0</v>
      </c>
      <c r="J65" s="185">
        <v>2409640</v>
      </c>
      <c r="K65" s="198">
        <v>103.82</v>
      </c>
      <c r="L65" s="185">
        <v>103.55</v>
      </c>
      <c r="M65" s="185">
        <v>105.78</v>
      </c>
      <c r="N65" s="185">
        <v>104.38</v>
      </c>
      <c r="O65" s="186">
        <v>0.04</v>
      </c>
      <c r="P65" s="199">
        <v>3.5700000000000003E-2</v>
      </c>
      <c r="Q65" s="187">
        <v>3.5000000000000003E-2</v>
      </c>
      <c r="R65" s="198">
        <v>0.03</v>
      </c>
    </row>
    <row r="66" spans="1:18" x14ac:dyDescent="0.3">
      <c r="A66" s="234" t="s">
        <v>256</v>
      </c>
      <c r="B66" s="235">
        <v>41962</v>
      </c>
      <c r="C66" s="235">
        <v>45488</v>
      </c>
      <c r="D66" s="236"/>
      <c r="E66" s="184">
        <v>60000000</v>
      </c>
      <c r="F66" s="184">
        <v>139615000</v>
      </c>
      <c r="G66" s="184">
        <v>60000000</v>
      </c>
      <c r="H66" s="185">
        <v>62861909</v>
      </c>
      <c r="I66" s="185">
        <v>0</v>
      </c>
      <c r="J66" s="185">
        <v>2027909</v>
      </c>
      <c r="K66" s="198">
        <v>102.85</v>
      </c>
      <c r="L66" s="185">
        <v>103.1</v>
      </c>
      <c r="M66" s="185">
        <v>103.81</v>
      </c>
      <c r="N66" s="185">
        <v>103.38</v>
      </c>
      <c r="O66" s="186">
        <v>0.04</v>
      </c>
      <c r="P66" s="199">
        <v>3.6900000000000002E-2</v>
      </c>
      <c r="Q66" s="187">
        <v>3.6200000000000003E-2</v>
      </c>
      <c r="R66" s="198">
        <v>0.02</v>
      </c>
    </row>
    <row r="67" spans="1:18" x14ac:dyDescent="0.3">
      <c r="A67" s="274" t="s">
        <v>257</v>
      </c>
      <c r="B67" s="248">
        <v>41983</v>
      </c>
      <c r="C67" s="235">
        <v>45488</v>
      </c>
      <c r="D67" s="275"/>
      <c r="E67" s="194">
        <v>55000000</v>
      </c>
      <c r="F67" s="194">
        <v>102520000</v>
      </c>
      <c r="G67" s="194">
        <v>55000000</v>
      </c>
      <c r="H67" s="196">
        <v>61033950.009999998</v>
      </c>
      <c r="I67" s="196">
        <v>0</v>
      </c>
      <c r="J67" s="196">
        <v>5142950</v>
      </c>
      <c r="K67" s="200">
        <v>108.48</v>
      </c>
      <c r="L67" s="196">
        <v>109.22</v>
      </c>
      <c r="M67" s="196">
        <v>109.61</v>
      </c>
      <c r="N67" s="196">
        <v>109.35</v>
      </c>
      <c r="O67" s="186">
        <v>0.04</v>
      </c>
      <c r="P67" s="201">
        <v>0.03</v>
      </c>
      <c r="Q67" s="197">
        <v>2.9000000000000001E-2</v>
      </c>
      <c r="R67" s="200">
        <v>0.02</v>
      </c>
    </row>
    <row r="68" spans="1:18" x14ac:dyDescent="0.3">
      <c r="A68" s="249" t="s">
        <v>80</v>
      </c>
      <c r="B68" s="251"/>
      <c r="C68" s="251">
        <v>45852</v>
      </c>
      <c r="D68" s="273">
        <v>3834</v>
      </c>
      <c r="E68" s="253">
        <f>E69</f>
        <v>50000000</v>
      </c>
      <c r="F68" s="253">
        <f>F69</f>
        <v>181030000</v>
      </c>
      <c r="G68" s="253">
        <f>G69</f>
        <v>50000000</v>
      </c>
      <c r="H68" s="256"/>
      <c r="I68" s="256"/>
      <c r="J68" s="256"/>
      <c r="K68" s="278"/>
      <c r="L68" s="279"/>
      <c r="M68" s="279"/>
      <c r="N68" s="279"/>
      <c r="O68" s="280">
        <v>3.1E-2</v>
      </c>
      <c r="P68" s="281"/>
      <c r="Q68" s="260"/>
      <c r="R68" s="278"/>
    </row>
    <row r="69" spans="1:18" x14ac:dyDescent="0.3">
      <c r="A69" s="234" t="s">
        <v>237</v>
      </c>
      <c r="B69" s="235">
        <v>42018</v>
      </c>
      <c r="C69" s="235">
        <v>45852</v>
      </c>
      <c r="D69" s="236"/>
      <c r="E69" s="184">
        <v>50000000</v>
      </c>
      <c r="F69" s="184">
        <v>181030000</v>
      </c>
      <c r="G69" s="184">
        <v>50000000</v>
      </c>
      <c r="H69" s="185">
        <v>50121100</v>
      </c>
      <c r="I69" s="185">
        <v>0</v>
      </c>
      <c r="J69" s="185">
        <v>121100</v>
      </c>
      <c r="K69" s="198">
        <v>99.57</v>
      </c>
      <c r="L69" s="185">
        <v>100.12</v>
      </c>
      <c r="M69" s="185">
        <v>100.54</v>
      </c>
      <c r="N69" s="185">
        <v>100.24</v>
      </c>
      <c r="O69" s="186">
        <v>3.1E-2</v>
      </c>
      <c r="P69" s="199">
        <v>3.1699999999999999E-2</v>
      </c>
      <c r="Q69" s="187">
        <v>3.09E-2</v>
      </c>
      <c r="R69" s="198">
        <v>0.01</v>
      </c>
    </row>
    <row r="70" spans="1:18" x14ac:dyDescent="0.3">
      <c r="A70" s="249" t="s">
        <v>81</v>
      </c>
      <c r="B70" s="251"/>
      <c r="C70" s="251">
        <v>46230</v>
      </c>
      <c r="D70" s="273">
        <v>3834</v>
      </c>
      <c r="E70" s="253">
        <f>E71+E72+E73+E74+E75+E76</f>
        <v>1100000000</v>
      </c>
      <c r="F70" s="253">
        <f>F71+F72+F73+F74+F75+F76</f>
        <v>1432938000</v>
      </c>
      <c r="G70" s="253">
        <f>G71+G72+G73+G74+G75+G76</f>
        <v>802750000</v>
      </c>
      <c r="H70" s="256"/>
      <c r="I70" s="256"/>
      <c r="J70" s="256"/>
      <c r="K70" s="278"/>
      <c r="L70" s="279"/>
      <c r="M70" s="279"/>
      <c r="N70" s="279"/>
      <c r="O70" s="280">
        <v>2.2499999999999999E-2</v>
      </c>
      <c r="P70" s="281"/>
      <c r="Q70" s="260"/>
      <c r="R70" s="278"/>
    </row>
    <row r="71" spans="1:18" x14ac:dyDescent="0.3">
      <c r="A71" s="234" t="s">
        <v>237</v>
      </c>
      <c r="B71" s="235">
        <v>42396</v>
      </c>
      <c r="C71" s="235">
        <v>46230</v>
      </c>
      <c r="D71" s="236"/>
      <c r="E71" s="184">
        <v>200000000</v>
      </c>
      <c r="F71" s="184">
        <v>225200000</v>
      </c>
      <c r="G71" s="184">
        <v>200000000</v>
      </c>
      <c r="H71" s="185">
        <v>194187515.00999999</v>
      </c>
      <c r="I71" s="185">
        <v>5812484.9900000002</v>
      </c>
      <c r="J71" s="185">
        <v>0</v>
      </c>
      <c r="K71" s="198">
        <v>96.92</v>
      </c>
      <c r="L71" s="185">
        <v>95.47</v>
      </c>
      <c r="M71" s="185">
        <v>97.9</v>
      </c>
      <c r="N71" s="185">
        <v>97.09</v>
      </c>
      <c r="O71" s="186">
        <v>2.2499999999999999E-2</v>
      </c>
      <c r="P71" s="199">
        <v>2.5999999999999999E-2</v>
      </c>
      <c r="Q71" s="187">
        <v>2.58E-2</v>
      </c>
      <c r="R71" s="198">
        <v>0.01</v>
      </c>
    </row>
    <row r="72" spans="1:18" x14ac:dyDescent="0.3">
      <c r="A72" s="234" t="s">
        <v>238</v>
      </c>
      <c r="B72" s="235">
        <v>42508</v>
      </c>
      <c r="C72" s="282">
        <v>46230</v>
      </c>
      <c r="D72" s="236"/>
      <c r="E72" s="184">
        <v>100000000</v>
      </c>
      <c r="F72" s="184">
        <v>233100000</v>
      </c>
      <c r="G72" s="184">
        <v>100000000</v>
      </c>
      <c r="H72" s="185">
        <v>99371024.980000004</v>
      </c>
      <c r="I72" s="185">
        <v>1318975.01</v>
      </c>
      <c r="J72" s="185">
        <v>0</v>
      </c>
      <c r="K72" s="198">
        <v>97.81</v>
      </c>
      <c r="L72" s="185">
        <v>98.2</v>
      </c>
      <c r="M72" s="185">
        <v>99.3</v>
      </c>
      <c r="N72" s="185">
        <v>98.68</v>
      </c>
      <c r="O72" s="186">
        <v>2.2499999999999999E-2</v>
      </c>
      <c r="P72" s="199">
        <v>2.5100000000000001E-2</v>
      </c>
      <c r="Q72" s="187">
        <v>2.41E-2</v>
      </c>
      <c r="R72" s="198">
        <v>0</v>
      </c>
    </row>
    <row r="73" spans="1:18" x14ac:dyDescent="0.3">
      <c r="A73" s="234" t="s">
        <v>247</v>
      </c>
      <c r="B73" s="235">
        <v>44825</v>
      </c>
      <c r="C73" s="235">
        <v>46230</v>
      </c>
      <c r="D73" s="236"/>
      <c r="E73" s="202">
        <v>200000000</v>
      </c>
      <c r="F73" s="184">
        <v>301050000</v>
      </c>
      <c r="G73" s="184">
        <v>200000000</v>
      </c>
      <c r="H73" s="185">
        <v>195366010.90000001</v>
      </c>
      <c r="I73" s="185">
        <v>5324400</v>
      </c>
      <c r="J73" s="185">
        <v>0</v>
      </c>
      <c r="K73" s="198">
        <v>96.77</v>
      </c>
      <c r="L73" s="185">
        <v>96.22</v>
      </c>
      <c r="M73" s="185">
        <v>98.54</v>
      </c>
      <c r="N73" s="185">
        <v>97.34</v>
      </c>
      <c r="O73" s="186">
        <v>2.2499999999999999E-2</v>
      </c>
      <c r="P73" s="199">
        <v>3.1699999999999999E-2</v>
      </c>
      <c r="Q73" s="187">
        <v>3.0099999999999998E-2</v>
      </c>
      <c r="R73" s="198">
        <v>0</v>
      </c>
    </row>
    <row r="74" spans="1:18" x14ac:dyDescent="0.3">
      <c r="A74" s="234" t="s">
        <v>249</v>
      </c>
      <c r="B74" s="235">
        <v>44839</v>
      </c>
      <c r="C74" s="235">
        <v>46230</v>
      </c>
      <c r="D74" s="236"/>
      <c r="E74" s="202">
        <v>200000000</v>
      </c>
      <c r="F74" s="184">
        <v>156000000</v>
      </c>
      <c r="G74" s="184">
        <v>102750000</v>
      </c>
      <c r="H74" s="185">
        <v>96996743.290000007</v>
      </c>
      <c r="I74" s="185">
        <v>6196630</v>
      </c>
      <c r="J74" s="185">
        <v>0</v>
      </c>
      <c r="K74" s="198">
        <v>93.41</v>
      </c>
      <c r="L74" s="185">
        <v>93.29</v>
      </c>
      <c r="M74" s="185">
        <v>94.89</v>
      </c>
      <c r="N74" s="185">
        <v>93.97</v>
      </c>
      <c r="O74" s="186">
        <v>2.2499999999999999E-2</v>
      </c>
      <c r="P74" s="199">
        <v>4.1799999999999997E-2</v>
      </c>
      <c r="Q74" s="187">
        <v>4.0099999999999997E-2</v>
      </c>
      <c r="R74" s="198">
        <v>0.49</v>
      </c>
    </row>
    <row r="75" spans="1:18" x14ac:dyDescent="0.3">
      <c r="A75" s="234" t="s">
        <v>241</v>
      </c>
      <c r="B75" s="235">
        <v>44846</v>
      </c>
      <c r="C75" s="282">
        <v>46230</v>
      </c>
      <c r="D75" s="236"/>
      <c r="E75" s="202">
        <v>200000000</v>
      </c>
      <c r="F75" s="184">
        <v>230350000</v>
      </c>
      <c r="G75" s="184">
        <v>200000000</v>
      </c>
      <c r="H75" s="185">
        <v>185972355.16</v>
      </c>
      <c r="I75" s="185">
        <v>14976960</v>
      </c>
      <c r="J75" s="185">
        <v>0</v>
      </c>
      <c r="K75" s="198">
        <v>92.22</v>
      </c>
      <c r="L75" s="185">
        <v>91.58</v>
      </c>
      <c r="M75" s="185">
        <v>93.73</v>
      </c>
      <c r="N75" s="185">
        <v>92.51</v>
      </c>
      <c r="O75" s="186">
        <v>2.2499999999999999E-2</v>
      </c>
      <c r="P75" s="199">
        <v>4.5600000000000002E-2</v>
      </c>
      <c r="Q75" s="187">
        <v>4.4699999999999997E-2</v>
      </c>
      <c r="R75" s="198">
        <v>0.49</v>
      </c>
    </row>
    <row r="76" spans="1:18" x14ac:dyDescent="0.3">
      <c r="A76" s="234" t="s">
        <v>256</v>
      </c>
      <c r="B76" s="235">
        <v>44860</v>
      </c>
      <c r="C76" s="235">
        <v>46230</v>
      </c>
      <c r="D76" s="236"/>
      <c r="E76" s="202">
        <v>200000000</v>
      </c>
      <c r="F76" s="184">
        <v>287238000</v>
      </c>
      <c r="G76" s="184">
        <v>0</v>
      </c>
      <c r="H76" s="188" t="s">
        <v>82</v>
      </c>
      <c r="I76" s="188" t="s">
        <v>82</v>
      </c>
      <c r="J76" s="188" t="s">
        <v>82</v>
      </c>
      <c r="K76" s="198">
        <v>88.43</v>
      </c>
      <c r="L76" s="188" t="s">
        <v>82</v>
      </c>
      <c r="M76" s="188" t="s">
        <v>82</v>
      </c>
      <c r="N76" s="188" t="s">
        <v>82</v>
      </c>
      <c r="O76" s="186">
        <v>2.2499999999999999E-2</v>
      </c>
      <c r="P76" s="199">
        <v>5.8000000000000003E-2</v>
      </c>
      <c r="Q76" s="188" t="s">
        <v>82</v>
      </c>
      <c r="R76" s="198">
        <v>0.49</v>
      </c>
    </row>
    <row r="77" spans="1:18" x14ac:dyDescent="0.3">
      <c r="A77" s="283" t="s">
        <v>83</v>
      </c>
      <c r="B77" s="228"/>
      <c r="C77" s="284">
        <v>46593</v>
      </c>
      <c r="D77" s="229">
        <v>3833</v>
      </c>
      <c r="E77" s="230">
        <f>E78+E79+E80+E81</f>
        <v>350000000</v>
      </c>
      <c r="F77" s="230">
        <f>F78+F79+F80+F81</f>
        <v>752100000</v>
      </c>
      <c r="G77" s="230">
        <f>G78+G79+G80+G81</f>
        <v>339500000</v>
      </c>
      <c r="H77" s="231"/>
      <c r="I77" s="231"/>
      <c r="J77" s="231"/>
      <c r="K77" s="278"/>
      <c r="L77" s="231"/>
      <c r="M77" s="231"/>
      <c r="N77" s="231"/>
      <c r="O77" s="232">
        <v>1.95E-2</v>
      </c>
      <c r="P77" s="281"/>
      <c r="Q77" s="233"/>
      <c r="R77" s="278"/>
    </row>
    <row r="78" spans="1:18" x14ac:dyDescent="0.3">
      <c r="A78" s="238" t="s">
        <v>237</v>
      </c>
      <c r="B78" s="235">
        <v>42760</v>
      </c>
      <c r="C78" s="246">
        <v>46593</v>
      </c>
      <c r="D78" s="237"/>
      <c r="E78" s="184">
        <v>50000000</v>
      </c>
      <c r="F78" s="184">
        <v>211000000</v>
      </c>
      <c r="G78" s="184">
        <v>50000000</v>
      </c>
      <c r="H78" s="185">
        <v>50918765.009999998</v>
      </c>
      <c r="I78" s="185">
        <v>0</v>
      </c>
      <c r="J78" s="185">
        <v>918765.01</v>
      </c>
      <c r="K78" s="198">
        <v>101.12</v>
      </c>
      <c r="L78" s="185">
        <v>101.45</v>
      </c>
      <c r="M78" s="185">
        <v>102.39</v>
      </c>
      <c r="N78" s="185">
        <v>101.84</v>
      </c>
      <c r="O78" s="186">
        <v>1.95E-2</v>
      </c>
      <c r="P78" s="199">
        <v>1.84E-2</v>
      </c>
      <c r="Q78" s="187">
        <v>1.7600000000000001E-2</v>
      </c>
      <c r="R78" s="198">
        <v>0</v>
      </c>
    </row>
    <row r="79" spans="1:18" x14ac:dyDescent="0.3">
      <c r="A79" s="238" t="s">
        <v>238</v>
      </c>
      <c r="B79" s="235">
        <v>42816</v>
      </c>
      <c r="C79" s="246">
        <v>46593</v>
      </c>
      <c r="D79" s="237"/>
      <c r="E79" s="184">
        <v>100000000</v>
      </c>
      <c r="F79" s="184">
        <v>192250000</v>
      </c>
      <c r="G79" s="184">
        <v>100000000</v>
      </c>
      <c r="H79" s="185">
        <v>101770134.93000001</v>
      </c>
      <c r="I79" s="185">
        <v>0</v>
      </c>
      <c r="J79" s="185">
        <v>1470134.96</v>
      </c>
      <c r="K79" s="198">
        <v>101</v>
      </c>
      <c r="L79" s="185">
        <v>101.14</v>
      </c>
      <c r="M79" s="185">
        <v>102.08</v>
      </c>
      <c r="N79" s="185">
        <v>101.47</v>
      </c>
      <c r="O79" s="186">
        <v>1.95E-2</v>
      </c>
      <c r="P79" s="199">
        <v>1.8499999999999999E-2</v>
      </c>
      <c r="Q79" s="187">
        <v>1.7999999999999999E-2</v>
      </c>
      <c r="R79" s="198">
        <v>0</v>
      </c>
    </row>
    <row r="80" spans="1:18" x14ac:dyDescent="0.3">
      <c r="A80" s="234" t="s">
        <v>247</v>
      </c>
      <c r="B80" s="235">
        <v>42872</v>
      </c>
      <c r="C80" s="235">
        <v>46593</v>
      </c>
      <c r="D80" s="237"/>
      <c r="E80" s="184">
        <v>100000000</v>
      </c>
      <c r="F80" s="184">
        <v>147100000</v>
      </c>
      <c r="G80" s="184">
        <v>100000000</v>
      </c>
      <c r="H80" s="185">
        <f>101668299.99+600000.01</f>
        <v>102268300</v>
      </c>
      <c r="I80" s="185">
        <v>0</v>
      </c>
      <c r="J80" s="185">
        <v>1668299.99</v>
      </c>
      <c r="K80" s="198">
        <v>101.36</v>
      </c>
      <c r="L80" s="185">
        <v>101.2</v>
      </c>
      <c r="M80" s="185">
        <v>102.21</v>
      </c>
      <c r="N80" s="185">
        <v>101.67</v>
      </c>
      <c r="O80" s="186">
        <v>1.95E-2</v>
      </c>
      <c r="P80" s="199">
        <v>1.8100000000000002E-2</v>
      </c>
      <c r="Q80" s="187">
        <v>1.78E-2</v>
      </c>
      <c r="R80" s="198">
        <v>0</v>
      </c>
    </row>
    <row r="81" spans="1:18" x14ac:dyDescent="0.3">
      <c r="A81" s="274" t="s">
        <v>249</v>
      </c>
      <c r="B81" s="248">
        <v>42935</v>
      </c>
      <c r="C81" s="248">
        <v>46593</v>
      </c>
      <c r="D81" s="237"/>
      <c r="E81" s="184">
        <v>100000000</v>
      </c>
      <c r="F81" s="184">
        <v>201750000</v>
      </c>
      <c r="G81" s="184">
        <v>89500000</v>
      </c>
      <c r="H81" s="185">
        <f>92184974.94+832350</f>
        <v>93017324.939999998</v>
      </c>
      <c r="I81" s="185">
        <v>0</v>
      </c>
      <c r="J81" s="185">
        <v>2684974.94</v>
      </c>
      <c r="K81" s="198">
        <v>101.67</v>
      </c>
      <c r="L81" s="185">
        <v>102.76</v>
      </c>
      <c r="M81" s="185">
        <v>103.23</v>
      </c>
      <c r="N81" s="185">
        <v>103</v>
      </c>
      <c r="O81" s="186">
        <v>1.95E-2</v>
      </c>
      <c r="P81" s="199">
        <v>1.77E-2</v>
      </c>
      <c r="Q81" s="187">
        <v>1.6299999999999999E-2</v>
      </c>
      <c r="R81" s="198">
        <v>0</v>
      </c>
    </row>
    <row r="82" spans="1:18" x14ac:dyDescent="0.3">
      <c r="A82" s="249" t="s">
        <v>84</v>
      </c>
      <c r="B82" s="251"/>
      <c r="C82" s="251">
        <v>47473</v>
      </c>
      <c r="D82" s="273">
        <v>3836</v>
      </c>
      <c r="E82" s="253">
        <f>E83+E84+E87+E85+E86</f>
        <v>1000000000</v>
      </c>
      <c r="F82" s="253">
        <f>F83+F84+F87+F85+F86</f>
        <v>1757430000</v>
      </c>
      <c r="G82" s="253">
        <f>SUM(G84+G83+G87+G85+G86)</f>
        <v>1000000000</v>
      </c>
      <c r="H82" s="256"/>
      <c r="I82" s="256"/>
      <c r="J82" s="256"/>
      <c r="K82" s="278"/>
      <c r="L82" s="279"/>
      <c r="M82" s="279"/>
      <c r="N82" s="279"/>
      <c r="O82" s="280">
        <v>5.0000000000000001E-3</v>
      </c>
      <c r="P82" s="281"/>
      <c r="Q82" s="260"/>
      <c r="R82" s="278"/>
    </row>
    <row r="83" spans="1:18" x14ac:dyDescent="0.3">
      <c r="A83" s="234" t="s">
        <v>237</v>
      </c>
      <c r="B83" s="235">
        <v>43637</v>
      </c>
      <c r="C83" s="235">
        <v>47473</v>
      </c>
      <c r="D83" s="236"/>
      <c r="E83" s="184">
        <v>200000000</v>
      </c>
      <c r="F83" s="184">
        <v>472030000</v>
      </c>
      <c r="G83" s="184">
        <v>200000000</v>
      </c>
      <c r="H83" s="185">
        <v>201883169.96000001</v>
      </c>
      <c r="I83" s="185">
        <v>0</v>
      </c>
      <c r="J83" s="185">
        <v>1883169.96</v>
      </c>
      <c r="K83" s="198">
        <v>99.6</v>
      </c>
      <c r="L83" s="185">
        <v>100</v>
      </c>
      <c r="M83" s="185">
        <v>101.66</v>
      </c>
      <c r="N83" s="185">
        <v>100.94</v>
      </c>
      <c r="O83" s="186">
        <v>5.0000000000000001E-3</v>
      </c>
      <c r="P83" s="199">
        <v>5.4000000000000003E-3</v>
      </c>
      <c r="Q83" s="187">
        <v>4.1000000000000003E-3</v>
      </c>
      <c r="R83" s="198">
        <v>0</v>
      </c>
    </row>
    <row r="84" spans="1:18" x14ac:dyDescent="0.3">
      <c r="A84" s="234" t="s">
        <v>238</v>
      </c>
      <c r="B84" s="235">
        <v>43677</v>
      </c>
      <c r="C84" s="235">
        <v>47473</v>
      </c>
      <c r="D84" s="236"/>
      <c r="E84" s="184">
        <v>200000000</v>
      </c>
      <c r="F84" s="184">
        <v>305750000</v>
      </c>
      <c r="G84" s="184">
        <v>200000000</v>
      </c>
      <c r="H84" s="185">
        <v>203778820.00999999</v>
      </c>
      <c r="I84" s="185">
        <v>0</v>
      </c>
      <c r="J84" s="185">
        <v>3678820</v>
      </c>
      <c r="K84" s="198">
        <v>101.29</v>
      </c>
      <c r="L84" s="185">
        <v>100.81</v>
      </c>
      <c r="M84" s="185">
        <v>102.56</v>
      </c>
      <c r="N84" s="185">
        <v>101.84</v>
      </c>
      <c r="O84" s="186">
        <v>5.0000000000000001E-3</v>
      </c>
      <c r="P84" s="199">
        <v>3.7000000000000002E-3</v>
      </c>
      <c r="Q84" s="187">
        <v>3.2000000000000002E-3</v>
      </c>
      <c r="R84" s="198">
        <v>0</v>
      </c>
    </row>
    <row r="85" spans="1:18" x14ac:dyDescent="0.3">
      <c r="A85" s="234" t="s">
        <v>239</v>
      </c>
      <c r="B85" s="235">
        <v>43859</v>
      </c>
      <c r="C85" s="235">
        <v>47473</v>
      </c>
      <c r="D85" s="236"/>
      <c r="E85" s="184">
        <v>200000000</v>
      </c>
      <c r="F85" s="184">
        <v>463150000</v>
      </c>
      <c r="G85" s="184">
        <v>200000000</v>
      </c>
      <c r="H85" s="185">
        <v>207361100</v>
      </c>
      <c r="I85" s="185">
        <v>0</v>
      </c>
      <c r="J85" s="185">
        <v>7261100</v>
      </c>
      <c r="K85" s="198">
        <v>103.03</v>
      </c>
      <c r="L85" s="185">
        <v>103.45</v>
      </c>
      <c r="M85" s="185">
        <v>103.86</v>
      </c>
      <c r="N85" s="185">
        <v>103.63</v>
      </c>
      <c r="O85" s="186">
        <v>5.0000000000000001E-3</v>
      </c>
      <c r="P85" s="199">
        <v>1.9E-3</v>
      </c>
      <c r="Q85" s="187">
        <v>1.2999999999999999E-3</v>
      </c>
      <c r="R85" s="198">
        <v>0</v>
      </c>
    </row>
    <row r="86" spans="1:18" x14ac:dyDescent="0.3">
      <c r="A86" s="234" t="s">
        <v>173</v>
      </c>
      <c r="B86" s="235">
        <v>43887</v>
      </c>
      <c r="C86" s="235">
        <v>47473</v>
      </c>
      <c r="D86" s="236"/>
      <c r="E86" s="184">
        <v>200000000</v>
      </c>
      <c r="F86" s="184">
        <v>265800000</v>
      </c>
      <c r="G86" s="184">
        <v>200000000</v>
      </c>
      <c r="H86" s="185">
        <v>207631770.11000001</v>
      </c>
      <c r="I86" s="185">
        <v>0</v>
      </c>
      <c r="J86" s="185">
        <v>7448710</v>
      </c>
      <c r="K86" s="198">
        <v>103.54</v>
      </c>
      <c r="L86" s="185">
        <v>103.2</v>
      </c>
      <c r="M86" s="185">
        <v>104.4</v>
      </c>
      <c r="N86" s="185">
        <v>103.72</v>
      </c>
      <c r="O86" s="186">
        <v>5.0000000000000001E-3</v>
      </c>
      <c r="P86" s="199">
        <v>1.4E-3</v>
      </c>
      <c r="Q86" s="187">
        <v>1.1999999999999999E-3</v>
      </c>
      <c r="R86" s="198">
        <v>0</v>
      </c>
    </row>
    <row r="87" spans="1:18" x14ac:dyDescent="0.3">
      <c r="A87" s="234" t="s">
        <v>241</v>
      </c>
      <c r="B87" s="235">
        <v>43936</v>
      </c>
      <c r="C87" s="235">
        <v>47473</v>
      </c>
      <c r="D87" s="236"/>
      <c r="E87" s="184">
        <v>200000000</v>
      </c>
      <c r="F87" s="184">
        <v>250700000</v>
      </c>
      <c r="G87" s="184">
        <v>200000000</v>
      </c>
      <c r="H87" s="185">
        <v>199402489.88999999</v>
      </c>
      <c r="I87" s="185">
        <v>1137425</v>
      </c>
      <c r="J87" s="185">
        <v>222975</v>
      </c>
      <c r="K87" s="198">
        <v>98.83</v>
      </c>
      <c r="L87" s="185">
        <v>96.75</v>
      </c>
      <c r="M87" s="185">
        <v>102</v>
      </c>
      <c r="N87" s="185">
        <v>99.54</v>
      </c>
      <c r="O87" s="186">
        <v>5.0000000000000001E-3</v>
      </c>
      <c r="P87" s="199">
        <v>6.3E-3</v>
      </c>
      <c r="Q87" s="187">
        <v>5.4999999999999997E-3</v>
      </c>
      <c r="R87" s="198">
        <v>0</v>
      </c>
    </row>
    <row r="88" spans="1:18" x14ac:dyDescent="0.3">
      <c r="A88" s="249" t="s">
        <v>85</v>
      </c>
      <c r="B88" s="251"/>
      <c r="C88" s="251">
        <v>48077</v>
      </c>
      <c r="D88" s="285">
        <v>3833</v>
      </c>
      <c r="E88" s="253">
        <f>E89+E90+E91+E92</f>
        <v>1300000000</v>
      </c>
      <c r="F88" s="253">
        <f>555650000+F90+F91+F92</f>
        <v>1935250000</v>
      </c>
      <c r="G88" s="253">
        <f>+G92+G89+G90+G91</f>
        <v>1100000000</v>
      </c>
      <c r="H88" s="256"/>
      <c r="I88" s="256"/>
      <c r="J88" s="256"/>
      <c r="K88" s="278"/>
      <c r="L88" s="279"/>
      <c r="M88" s="279"/>
      <c r="N88" s="279"/>
      <c r="O88" s="280">
        <v>1E-3</v>
      </c>
      <c r="P88" s="281"/>
      <c r="Q88" s="260"/>
      <c r="R88" s="278"/>
    </row>
    <row r="89" spans="1:18" x14ac:dyDescent="0.3">
      <c r="A89" s="234" t="s">
        <v>237</v>
      </c>
      <c r="B89" s="235">
        <v>44244</v>
      </c>
      <c r="C89" s="235">
        <v>48077</v>
      </c>
      <c r="D89" s="237"/>
      <c r="E89" s="184">
        <v>300000000</v>
      </c>
      <c r="F89" s="184">
        <v>555650000</v>
      </c>
      <c r="G89" s="184">
        <v>300000000</v>
      </c>
      <c r="H89" s="185">
        <v>298731530</v>
      </c>
      <c r="I89" s="185">
        <v>1311550</v>
      </c>
      <c r="J89" s="185">
        <v>43080</v>
      </c>
      <c r="K89" s="198">
        <v>98.85</v>
      </c>
      <c r="L89" s="185">
        <v>98.86</v>
      </c>
      <c r="M89" s="185">
        <v>100.52</v>
      </c>
      <c r="N89" s="185">
        <v>99.58</v>
      </c>
      <c r="O89" s="186">
        <v>1E-3</v>
      </c>
      <c r="P89" s="199">
        <v>2.0999999999999999E-3</v>
      </c>
      <c r="Q89" s="187">
        <v>1.4E-3</v>
      </c>
      <c r="R89" s="198">
        <v>0</v>
      </c>
    </row>
    <row r="90" spans="1:18" x14ac:dyDescent="0.3">
      <c r="A90" s="234" t="s">
        <v>297</v>
      </c>
      <c r="B90" s="235">
        <v>44265</v>
      </c>
      <c r="C90" s="235">
        <v>48077</v>
      </c>
      <c r="D90" s="237"/>
      <c r="E90" s="184">
        <v>200000000</v>
      </c>
      <c r="F90" s="184">
        <v>353550000</v>
      </c>
      <c r="G90" s="184">
        <v>0</v>
      </c>
      <c r="H90" s="188" t="s">
        <v>82</v>
      </c>
      <c r="I90" s="188" t="s">
        <v>82</v>
      </c>
      <c r="J90" s="188" t="s">
        <v>82</v>
      </c>
      <c r="K90" s="198">
        <v>98.24</v>
      </c>
      <c r="L90" s="188" t="s">
        <v>82</v>
      </c>
      <c r="M90" s="188" t="s">
        <v>82</v>
      </c>
      <c r="N90" s="188" t="s">
        <v>82</v>
      </c>
      <c r="O90" s="186">
        <v>1E-3</v>
      </c>
      <c r="P90" s="199">
        <v>2.7000000000000001E-3</v>
      </c>
      <c r="Q90" s="188" t="s">
        <v>82</v>
      </c>
      <c r="R90" s="198">
        <v>0</v>
      </c>
    </row>
    <row r="91" spans="1:18" x14ac:dyDescent="0.3">
      <c r="A91" s="234" t="s">
        <v>239</v>
      </c>
      <c r="B91" s="235">
        <v>44462</v>
      </c>
      <c r="C91" s="235">
        <v>48077</v>
      </c>
      <c r="D91" s="237"/>
      <c r="E91" s="184">
        <v>300000000</v>
      </c>
      <c r="F91" s="184">
        <v>508150000</v>
      </c>
      <c r="G91" s="184">
        <v>300000000</v>
      </c>
      <c r="H91" s="203">
        <v>297096825.97000003</v>
      </c>
      <c r="I91" s="185">
        <v>2933585</v>
      </c>
      <c r="J91" s="188" t="s">
        <v>82</v>
      </c>
      <c r="K91" s="198">
        <v>98.66</v>
      </c>
      <c r="L91" s="185">
        <v>98.49</v>
      </c>
      <c r="M91" s="185">
        <v>100</v>
      </c>
      <c r="N91" s="185">
        <v>99.02</v>
      </c>
      <c r="O91" s="186">
        <v>1E-3</v>
      </c>
      <c r="P91" s="199">
        <v>2.3999999999999998E-3</v>
      </c>
      <c r="Q91" s="187">
        <v>2E-3</v>
      </c>
      <c r="R91" s="198">
        <v>0</v>
      </c>
    </row>
    <row r="92" spans="1:18" x14ac:dyDescent="0.3">
      <c r="A92" s="234" t="s">
        <v>173</v>
      </c>
      <c r="B92" s="235">
        <v>44496</v>
      </c>
      <c r="C92" s="235">
        <v>48077</v>
      </c>
      <c r="D92" s="237"/>
      <c r="E92" s="184">
        <v>500000000</v>
      </c>
      <c r="F92" s="184">
        <v>517900000</v>
      </c>
      <c r="G92" s="184">
        <v>500000000</v>
      </c>
      <c r="H92" s="203">
        <v>479456445.13999999</v>
      </c>
      <c r="I92" s="185">
        <v>20640815</v>
      </c>
      <c r="J92" s="188" t="s">
        <v>82</v>
      </c>
      <c r="K92" s="198">
        <v>95.77</v>
      </c>
      <c r="L92" s="185">
        <v>93.41</v>
      </c>
      <c r="M92" s="185">
        <v>98.07</v>
      </c>
      <c r="N92" s="185">
        <v>95.87</v>
      </c>
      <c r="O92" s="186">
        <v>1E-3</v>
      </c>
      <c r="P92" s="199">
        <v>5.4000000000000003E-3</v>
      </c>
      <c r="Q92" s="187">
        <v>5.3E-3</v>
      </c>
      <c r="R92" s="198">
        <v>0</v>
      </c>
    </row>
    <row r="93" spans="1:18" x14ac:dyDescent="0.3">
      <c r="A93" s="286" t="s">
        <v>258</v>
      </c>
      <c r="B93" s="287"/>
      <c r="C93" s="287"/>
      <c r="D93" s="288"/>
      <c r="E93" s="242">
        <f>E60+E68+E70+E77+E82+E88</f>
        <v>4180000000</v>
      </c>
      <c r="F93" s="242">
        <f>F60+F68+F70+F77+F82+F88</f>
        <v>6960788000</v>
      </c>
      <c r="G93" s="242">
        <f>G60+G68+G70+G77+G82+G88</f>
        <v>3672250000</v>
      </c>
      <c r="H93" s="242">
        <f>SUM(H60:H92)</f>
        <v>3670348552.8200002</v>
      </c>
      <c r="I93" s="242">
        <f>SUM(I60:I92)</f>
        <v>59652825</v>
      </c>
      <c r="J93" s="242">
        <f>SUM(J60:J92)</f>
        <v>48724257.329999998</v>
      </c>
      <c r="K93" s="243"/>
      <c r="L93" s="243"/>
      <c r="M93" s="243"/>
      <c r="N93" s="243"/>
      <c r="O93" s="244"/>
      <c r="P93" s="244"/>
      <c r="Q93" s="244"/>
      <c r="R93" s="245"/>
    </row>
    <row r="94" spans="1:18" x14ac:dyDescent="0.3">
      <c r="A94" s="171" t="s">
        <v>251</v>
      </c>
      <c r="B94" s="172"/>
      <c r="C94" s="172"/>
      <c r="D94" s="172"/>
      <c r="E94" s="173"/>
      <c r="F94" s="173"/>
      <c r="G94" s="173"/>
      <c r="H94" s="173"/>
      <c r="I94" s="173"/>
      <c r="J94" s="173"/>
      <c r="K94" s="174"/>
      <c r="L94" s="174"/>
      <c r="M94" s="174"/>
      <c r="N94" s="174"/>
      <c r="O94" s="120"/>
      <c r="P94" s="120"/>
      <c r="Q94" s="120"/>
      <c r="R94" s="121"/>
    </row>
    <row r="95" spans="1:18" x14ac:dyDescent="0.3">
      <c r="A95" s="175" t="s">
        <v>259</v>
      </c>
      <c r="B95" s="172"/>
      <c r="C95" s="172"/>
      <c r="D95" s="172"/>
      <c r="E95" s="173"/>
      <c r="F95" s="173"/>
      <c r="G95" s="173"/>
      <c r="H95" s="173"/>
      <c r="I95" s="173"/>
      <c r="J95" s="173"/>
      <c r="K95" s="174"/>
      <c r="L95" s="174"/>
      <c r="M95" s="174"/>
      <c r="N95" s="174"/>
      <c r="O95" s="120"/>
      <c r="P95" s="120"/>
      <c r="Q95" s="120"/>
      <c r="R95" s="121"/>
    </row>
    <row r="96" spans="1:18" x14ac:dyDescent="0.3">
      <c r="A96" s="175"/>
      <c r="B96" s="172"/>
      <c r="C96" s="172"/>
      <c r="D96" s="172"/>
      <c r="E96" s="173"/>
      <c r="F96" s="173"/>
      <c r="G96" s="173"/>
      <c r="H96" s="173"/>
      <c r="I96" s="173"/>
      <c r="J96" s="173"/>
      <c r="K96" s="174"/>
      <c r="L96" s="174"/>
      <c r="M96" s="174"/>
      <c r="N96" s="174"/>
      <c r="O96" s="120"/>
      <c r="P96" s="120"/>
      <c r="Q96" s="120"/>
      <c r="R96" s="121"/>
    </row>
    <row r="97" spans="1:18" x14ac:dyDescent="0.3">
      <c r="A97" s="175" t="s">
        <v>253</v>
      </c>
      <c r="B97" s="172"/>
      <c r="C97" s="172"/>
      <c r="D97" s="172"/>
      <c r="E97" s="173"/>
      <c r="F97" s="173"/>
      <c r="G97" s="173"/>
      <c r="H97" s="173"/>
      <c r="I97" s="173"/>
      <c r="J97" s="173"/>
      <c r="K97" s="174"/>
      <c r="L97" s="174"/>
      <c r="M97" s="174"/>
      <c r="N97" s="174"/>
      <c r="O97" s="120"/>
      <c r="P97" s="120"/>
      <c r="Q97" s="120"/>
      <c r="R97" s="112"/>
    </row>
    <row r="98" spans="1:18" x14ac:dyDescent="0.3">
      <c r="A98" s="175"/>
      <c r="B98" s="172"/>
      <c r="C98" s="172"/>
      <c r="D98" s="172"/>
      <c r="E98" s="173"/>
      <c r="F98" s="173"/>
      <c r="G98" s="173"/>
      <c r="H98" s="173"/>
      <c r="I98" s="173"/>
      <c r="J98" s="173"/>
      <c r="K98" s="174"/>
      <c r="L98" s="174"/>
      <c r="M98" s="174"/>
      <c r="N98" s="174"/>
      <c r="O98" s="120"/>
      <c r="P98" s="120"/>
      <c r="Q98" s="120"/>
      <c r="R98" s="121"/>
    </row>
    <row r="99" spans="1:18" x14ac:dyDescent="0.3">
      <c r="A99" s="122"/>
      <c r="B99" s="117"/>
      <c r="C99" s="117"/>
      <c r="D99" s="117"/>
      <c r="E99" s="118"/>
      <c r="F99" s="118"/>
      <c r="G99" s="118"/>
      <c r="H99" s="118"/>
      <c r="I99" s="118"/>
      <c r="J99" s="118"/>
      <c r="K99" s="119"/>
      <c r="L99" s="119"/>
      <c r="M99" s="119"/>
      <c r="N99" s="119"/>
      <c r="O99" s="120"/>
      <c r="P99" s="120"/>
      <c r="Q99" s="120"/>
      <c r="R99" s="121"/>
    </row>
    <row r="100" spans="1:18" x14ac:dyDescent="0.3">
      <c r="A100" s="122"/>
      <c r="B100" s="117"/>
      <c r="C100" s="117"/>
      <c r="D100" s="117"/>
      <c r="E100" s="118"/>
      <c r="F100" s="118"/>
      <c r="G100" s="118"/>
      <c r="H100" s="118"/>
      <c r="I100" s="118"/>
      <c r="J100" s="118"/>
      <c r="K100" s="119"/>
      <c r="L100" s="119"/>
      <c r="M100" s="119"/>
      <c r="N100" s="119"/>
      <c r="O100" s="120"/>
      <c r="P100" s="120"/>
      <c r="Q100" s="120"/>
      <c r="R100" s="121"/>
    </row>
    <row r="101" spans="1:18" x14ac:dyDescent="0.3">
      <c r="A101" s="122"/>
      <c r="B101" s="117"/>
      <c r="C101" s="117"/>
      <c r="D101" s="117"/>
      <c r="E101" s="118"/>
      <c r="F101" s="118"/>
      <c r="G101" s="118"/>
      <c r="H101" s="118"/>
      <c r="I101" s="118"/>
      <c r="J101" s="118"/>
      <c r="K101" s="119"/>
      <c r="L101" s="119"/>
      <c r="M101" s="119"/>
      <c r="N101" s="119"/>
      <c r="O101" s="120"/>
      <c r="P101" s="120"/>
      <c r="Q101" s="120"/>
      <c r="R101" s="121"/>
    </row>
    <row r="102" spans="1:18" x14ac:dyDescent="0.3">
      <c r="A102" s="122"/>
      <c r="B102" s="117"/>
      <c r="C102" s="117"/>
      <c r="D102" s="117"/>
      <c r="E102" s="118"/>
      <c r="F102" s="118"/>
      <c r="G102" s="118"/>
      <c r="H102" s="118"/>
      <c r="I102" s="118"/>
      <c r="J102" s="118"/>
      <c r="K102" s="119"/>
      <c r="L102" s="119"/>
      <c r="M102" s="119"/>
      <c r="N102" s="119"/>
      <c r="O102" s="120"/>
      <c r="P102" s="120"/>
      <c r="Q102" s="120"/>
      <c r="R102" s="121"/>
    </row>
    <row r="103" spans="1:18" x14ac:dyDescent="0.3">
      <c r="A103" s="122"/>
      <c r="B103" s="117"/>
      <c r="C103" s="117"/>
      <c r="D103" s="117"/>
      <c r="E103" s="118"/>
      <c r="F103" s="118"/>
      <c r="G103" s="118"/>
      <c r="H103" s="118"/>
      <c r="I103" s="118"/>
      <c r="J103" s="118"/>
      <c r="K103" s="119"/>
      <c r="L103" s="119"/>
      <c r="M103" s="119"/>
      <c r="N103" s="119"/>
      <c r="O103" s="120"/>
      <c r="P103" s="120"/>
      <c r="Q103" s="120"/>
      <c r="R103" s="121"/>
    </row>
    <row r="104" spans="1:18" x14ac:dyDescent="0.3">
      <c r="A104" s="122"/>
      <c r="B104" s="117"/>
      <c r="C104" s="117"/>
      <c r="D104" s="117"/>
      <c r="E104" s="118"/>
      <c r="F104" s="118"/>
      <c r="G104" s="118"/>
      <c r="H104" s="118"/>
      <c r="I104" s="118"/>
      <c r="J104" s="118"/>
      <c r="K104" s="119"/>
      <c r="L104" s="119"/>
      <c r="M104" s="119"/>
      <c r="N104" s="119"/>
      <c r="O104" s="120"/>
      <c r="P104" s="120"/>
      <c r="Q104" s="120"/>
      <c r="R104" s="121"/>
    </row>
    <row r="105" spans="1:18" x14ac:dyDescent="0.3">
      <c r="A105" s="122"/>
      <c r="B105" s="117"/>
      <c r="C105" s="117"/>
      <c r="D105" s="117"/>
      <c r="E105" s="118"/>
      <c r="F105" s="118"/>
      <c r="G105" s="118"/>
      <c r="H105" s="118"/>
      <c r="I105" s="118"/>
      <c r="J105" s="118"/>
      <c r="K105" s="119"/>
      <c r="L105" s="119"/>
      <c r="M105" s="119"/>
      <c r="N105" s="119"/>
      <c r="O105" s="120"/>
      <c r="P105" s="120"/>
      <c r="Q105" s="120"/>
      <c r="R105" s="121"/>
    </row>
    <row r="106" spans="1:18" x14ac:dyDescent="0.3">
      <c r="A106" s="122"/>
      <c r="B106" s="117"/>
      <c r="C106" s="117"/>
      <c r="D106" s="117"/>
      <c r="E106" s="118"/>
      <c r="F106" s="118"/>
      <c r="G106" s="118"/>
      <c r="H106" s="118"/>
      <c r="I106" s="118"/>
      <c r="J106" s="118"/>
      <c r="K106" s="119"/>
      <c r="L106" s="119"/>
      <c r="M106" s="119"/>
      <c r="N106" s="119"/>
      <c r="O106" s="120"/>
      <c r="P106" s="120"/>
      <c r="Q106" s="120"/>
      <c r="R106" s="121"/>
    </row>
    <row r="107" spans="1:18" x14ac:dyDescent="0.3">
      <c r="A107" s="122"/>
      <c r="B107" s="117"/>
      <c r="C107" s="117"/>
      <c r="D107" s="117"/>
      <c r="E107" s="118"/>
      <c r="F107" s="118"/>
      <c r="G107" s="118"/>
      <c r="H107" s="118"/>
      <c r="I107" s="118"/>
      <c r="J107" s="118"/>
      <c r="K107" s="119"/>
      <c r="L107" s="119"/>
      <c r="M107" s="119"/>
      <c r="N107" s="119"/>
      <c r="O107" s="120"/>
      <c r="P107" s="120"/>
      <c r="Q107" s="120"/>
      <c r="R107" s="121"/>
    </row>
    <row r="108" spans="1:18" x14ac:dyDescent="0.3">
      <c r="A108" s="343" t="s">
        <v>215</v>
      </c>
      <c r="B108" s="343"/>
      <c r="C108" s="343"/>
      <c r="D108" s="343"/>
      <c r="E108" s="343"/>
      <c r="F108" s="343"/>
      <c r="G108" s="343"/>
      <c r="H108" s="343"/>
      <c r="I108" s="343"/>
      <c r="J108" s="343"/>
      <c r="K108" s="343"/>
      <c r="L108" s="343"/>
      <c r="M108" s="343"/>
      <c r="N108" s="343"/>
      <c r="O108" s="343"/>
      <c r="P108" s="343"/>
      <c r="Q108" s="343"/>
      <c r="R108" s="343"/>
    </row>
    <row r="109" spans="1:18" x14ac:dyDescent="0.3">
      <c r="A109" s="344" t="s">
        <v>291</v>
      </c>
      <c r="B109" s="344"/>
      <c r="C109" s="344"/>
      <c r="D109" s="344"/>
      <c r="E109" s="344"/>
      <c r="F109" s="344"/>
      <c r="G109" s="344"/>
      <c r="H109" s="344"/>
      <c r="I109" s="344"/>
      <c r="J109" s="344"/>
      <c r="K109" s="344"/>
      <c r="L109" s="344"/>
      <c r="M109" s="344"/>
      <c r="N109" s="344"/>
      <c r="O109" s="344"/>
      <c r="P109" s="344"/>
      <c r="Q109" s="344"/>
      <c r="R109" s="344"/>
    </row>
    <row r="110" spans="1:18" x14ac:dyDescent="0.3">
      <c r="A110" s="204" t="s">
        <v>216</v>
      </c>
      <c r="B110" s="133"/>
      <c r="C110" s="134"/>
      <c r="D110" s="134"/>
      <c r="E110" s="134"/>
      <c r="F110" s="135"/>
      <c r="G110" s="136"/>
      <c r="H110" s="136"/>
      <c r="I110" s="137"/>
      <c r="J110" s="138"/>
      <c r="K110" s="134"/>
      <c r="L110" s="134"/>
      <c r="M110" s="134"/>
      <c r="N110" s="139"/>
      <c r="O110" s="139"/>
      <c r="P110" s="139"/>
      <c r="Q110" s="140"/>
      <c r="R110" s="139"/>
    </row>
    <row r="111" spans="1:18" ht="32.25" customHeight="1" x14ac:dyDescent="0.3">
      <c r="A111" s="336" t="s">
        <v>217</v>
      </c>
      <c r="B111" s="336" t="s">
        <v>218</v>
      </c>
      <c r="C111" s="336" t="s">
        <v>219</v>
      </c>
      <c r="D111" s="336" t="s">
        <v>220</v>
      </c>
      <c r="E111" s="210" t="s">
        <v>221</v>
      </c>
      <c r="F111" s="211"/>
      <c r="G111" s="212"/>
      <c r="H111" s="332" t="s">
        <v>222</v>
      </c>
      <c r="I111" s="332" t="s">
        <v>223</v>
      </c>
      <c r="J111" s="334" t="s">
        <v>224</v>
      </c>
      <c r="K111" s="213" t="s">
        <v>225</v>
      </c>
      <c r="L111" s="214"/>
      <c r="M111" s="214"/>
      <c r="N111" s="215"/>
      <c r="O111" s="336" t="s">
        <v>292</v>
      </c>
      <c r="P111" s="338" t="s">
        <v>226</v>
      </c>
      <c r="Q111" s="339"/>
      <c r="R111" s="340" t="s">
        <v>227</v>
      </c>
    </row>
    <row r="112" spans="1:18" ht="66" customHeight="1" x14ac:dyDescent="0.3">
      <c r="A112" s="337"/>
      <c r="B112" s="337"/>
      <c r="C112" s="337"/>
      <c r="D112" s="337"/>
      <c r="E112" s="221" t="s">
        <v>228</v>
      </c>
      <c r="F112" s="222" t="s">
        <v>229</v>
      </c>
      <c r="G112" s="223" t="s">
        <v>230</v>
      </c>
      <c r="H112" s="333"/>
      <c r="I112" s="333"/>
      <c r="J112" s="335"/>
      <c r="K112" s="224" t="s">
        <v>254</v>
      </c>
      <c r="L112" s="222" t="s">
        <v>232</v>
      </c>
      <c r="M112" s="225" t="s">
        <v>233</v>
      </c>
      <c r="N112" s="222" t="s">
        <v>234</v>
      </c>
      <c r="O112" s="337"/>
      <c r="P112" s="222" t="s">
        <v>235</v>
      </c>
      <c r="Q112" s="222" t="s">
        <v>236</v>
      </c>
      <c r="R112" s="341"/>
    </row>
    <row r="113" spans="1:18" x14ac:dyDescent="0.3">
      <c r="A113" s="249" t="s">
        <v>86</v>
      </c>
      <c r="B113" s="251"/>
      <c r="C113" s="251">
        <v>50942</v>
      </c>
      <c r="D113" s="273">
        <v>7305</v>
      </c>
      <c r="E113" s="253">
        <f>E114+E117+E115+E116</f>
        <v>695000000</v>
      </c>
      <c r="F113" s="253">
        <f>F114+F115+F117+F116</f>
        <v>907461921</v>
      </c>
      <c r="G113" s="253">
        <f>G114+G117+G115+G116</f>
        <v>569780000</v>
      </c>
      <c r="H113" s="256"/>
      <c r="I113" s="256"/>
      <c r="J113" s="256"/>
      <c r="K113" s="278"/>
      <c r="L113" s="279"/>
      <c r="M113" s="279"/>
      <c r="N113" s="279"/>
      <c r="O113" s="280">
        <v>1.4999999999999999E-2</v>
      </c>
      <c r="P113" s="281"/>
      <c r="Q113" s="260"/>
      <c r="R113" s="278"/>
    </row>
    <row r="114" spans="1:18" x14ac:dyDescent="0.3">
      <c r="A114" s="234" t="s">
        <v>237</v>
      </c>
      <c r="B114" s="235">
        <v>43637</v>
      </c>
      <c r="C114" s="235">
        <v>50942</v>
      </c>
      <c r="D114" s="236"/>
      <c r="E114" s="184">
        <v>200000000</v>
      </c>
      <c r="F114" s="184">
        <v>248281921</v>
      </c>
      <c r="G114" s="184">
        <v>100600000</v>
      </c>
      <c r="H114" s="185">
        <v>99049680</v>
      </c>
      <c r="I114" s="185">
        <v>1550320</v>
      </c>
      <c r="J114" s="185">
        <v>0</v>
      </c>
      <c r="K114" s="198">
        <v>94.1</v>
      </c>
      <c r="L114" s="185">
        <v>96.95</v>
      </c>
      <c r="M114" s="185">
        <v>100</v>
      </c>
      <c r="N114" s="185">
        <v>98.46</v>
      </c>
      <c r="O114" s="186">
        <v>1.4999999999999999E-2</v>
      </c>
      <c r="P114" s="199">
        <v>1.8599999999999998E-2</v>
      </c>
      <c r="Q114" s="187">
        <v>1.6E-2</v>
      </c>
      <c r="R114" s="198">
        <v>0</v>
      </c>
    </row>
    <row r="115" spans="1:18" x14ac:dyDescent="0.3">
      <c r="A115" s="234" t="s">
        <v>260</v>
      </c>
      <c r="B115" s="235">
        <v>43670</v>
      </c>
      <c r="C115" s="235">
        <v>50942</v>
      </c>
      <c r="D115" s="236"/>
      <c r="E115" s="184">
        <v>200000000</v>
      </c>
      <c r="F115" s="184">
        <v>282730000</v>
      </c>
      <c r="G115" s="184">
        <v>200000000</v>
      </c>
      <c r="H115" s="185">
        <v>199816401</v>
      </c>
      <c r="I115" s="185">
        <v>906699</v>
      </c>
      <c r="J115" s="185">
        <v>443100</v>
      </c>
      <c r="K115" s="198">
        <v>98.08</v>
      </c>
      <c r="L115" s="185">
        <v>97.55</v>
      </c>
      <c r="M115" s="185">
        <v>102.08</v>
      </c>
      <c r="N115" s="185">
        <v>99.77</v>
      </c>
      <c r="O115" s="186">
        <v>1.4999999999999999E-2</v>
      </c>
      <c r="P115" s="199">
        <v>1.6199999999999999E-2</v>
      </c>
      <c r="Q115" s="187">
        <v>1.52E-2</v>
      </c>
      <c r="R115" s="198">
        <v>0</v>
      </c>
    </row>
    <row r="116" spans="1:18" x14ac:dyDescent="0.3">
      <c r="A116" s="234" t="s">
        <v>255</v>
      </c>
      <c r="B116" s="235">
        <v>43705</v>
      </c>
      <c r="C116" s="235">
        <v>50942</v>
      </c>
      <c r="D116" s="236"/>
      <c r="E116" s="184">
        <v>200000000</v>
      </c>
      <c r="F116" s="184">
        <v>244200000</v>
      </c>
      <c r="G116" s="184">
        <v>200000000</v>
      </c>
      <c r="H116" s="185">
        <v>203314845</v>
      </c>
      <c r="I116" s="185">
        <v>5635</v>
      </c>
      <c r="J116" s="185">
        <v>2760480</v>
      </c>
      <c r="K116" s="198">
        <v>100.54</v>
      </c>
      <c r="L116" s="185">
        <v>98.81</v>
      </c>
      <c r="M116" s="185">
        <v>104.91</v>
      </c>
      <c r="N116" s="185">
        <v>101.38</v>
      </c>
      <c r="O116" s="186">
        <v>1.4999999999999999E-2</v>
      </c>
      <c r="P116" s="199">
        <v>1.47E-2</v>
      </c>
      <c r="Q116" s="187">
        <v>1.4200000000000001E-2</v>
      </c>
      <c r="R116" s="198">
        <v>0</v>
      </c>
    </row>
    <row r="117" spans="1:18" x14ac:dyDescent="0.3">
      <c r="A117" s="234" t="s">
        <v>249</v>
      </c>
      <c r="B117" s="261">
        <v>43747</v>
      </c>
      <c r="C117" s="235">
        <v>50942</v>
      </c>
      <c r="D117" s="237"/>
      <c r="E117" s="184">
        <v>95000000</v>
      </c>
      <c r="F117" s="184">
        <v>132250000</v>
      </c>
      <c r="G117" s="184">
        <v>69180000</v>
      </c>
      <c r="H117" s="185">
        <v>71019438</v>
      </c>
      <c r="I117" s="185">
        <v>0</v>
      </c>
      <c r="J117" s="185">
        <v>1528128</v>
      </c>
      <c r="K117" s="198">
        <v>100.86</v>
      </c>
      <c r="L117" s="185">
        <v>101.5</v>
      </c>
      <c r="M117" s="185">
        <v>104.35</v>
      </c>
      <c r="N117" s="185">
        <v>102.21</v>
      </c>
      <c r="O117" s="186">
        <v>1.4999999999999999E-2</v>
      </c>
      <c r="P117" s="199">
        <v>1.4500000000000001E-2</v>
      </c>
      <c r="Q117" s="187">
        <v>1.38E-2</v>
      </c>
      <c r="R117" s="198">
        <v>0</v>
      </c>
    </row>
    <row r="118" spans="1:18" x14ac:dyDescent="0.3">
      <c r="A118" s="263" t="s">
        <v>261</v>
      </c>
      <c r="B118" s="289"/>
      <c r="C118" s="289"/>
      <c r="D118" s="288"/>
      <c r="E118" s="242">
        <f>E113</f>
        <v>695000000</v>
      </c>
      <c r="F118" s="242">
        <f>F113</f>
        <v>907461921</v>
      </c>
      <c r="G118" s="242">
        <f>G113</f>
        <v>569780000</v>
      </c>
      <c r="H118" s="242">
        <f>H114+H117+H115+H116</f>
        <v>573200364</v>
      </c>
      <c r="I118" s="242">
        <f>I114+I117+I115+I116</f>
        <v>2462654</v>
      </c>
      <c r="J118" s="242">
        <f>J114+J117+J115+J116</f>
        <v>4731708</v>
      </c>
      <c r="K118" s="243"/>
      <c r="L118" s="243"/>
      <c r="M118" s="243"/>
      <c r="N118" s="243"/>
      <c r="O118" s="244"/>
      <c r="P118" s="244"/>
      <c r="Q118" s="244"/>
      <c r="R118" s="245"/>
    </row>
    <row r="119" spans="1:18" x14ac:dyDescent="0.3">
      <c r="A119" s="149" t="s">
        <v>262</v>
      </c>
      <c r="B119" s="150"/>
      <c r="C119" s="150"/>
      <c r="D119" s="150"/>
      <c r="E119" s="151">
        <f t="shared" ref="E119:J119" si="1">E118+E93+E46+E38</f>
        <v>6425000000</v>
      </c>
      <c r="F119" s="151">
        <f t="shared" si="1"/>
        <v>10472061373</v>
      </c>
      <c r="G119" s="151">
        <f t="shared" si="1"/>
        <v>5727030000</v>
      </c>
      <c r="H119" s="151">
        <f t="shared" si="1"/>
        <v>5689252260.6599998</v>
      </c>
      <c r="I119" s="151">
        <f t="shared" si="1"/>
        <v>109707604.34</v>
      </c>
      <c r="J119" s="151">
        <f t="shared" si="1"/>
        <v>60288900.329999998</v>
      </c>
      <c r="K119" s="152"/>
      <c r="L119" s="152"/>
      <c r="M119" s="152"/>
      <c r="N119" s="153"/>
      <c r="O119" s="148"/>
      <c r="P119" s="154"/>
      <c r="Q119" s="148"/>
      <c r="R119" s="155"/>
    </row>
    <row r="120" spans="1:18" x14ac:dyDescent="0.3">
      <c r="A120" s="147" t="s">
        <v>263</v>
      </c>
      <c r="B120" s="148"/>
      <c r="C120" s="148"/>
      <c r="D120" s="148"/>
      <c r="E120" s="151">
        <f t="shared" ref="E120:J120" si="2">SUM(+E119+E29)</f>
        <v>11125000000</v>
      </c>
      <c r="F120" s="151">
        <f t="shared" si="2"/>
        <v>18054785373</v>
      </c>
      <c r="G120" s="151">
        <f t="shared" si="2"/>
        <v>10157530000</v>
      </c>
      <c r="H120" s="151">
        <f t="shared" si="2"/>
        <v>10058455583.66</v>
      </c>
      <c r="I120" s="151">
        <f t="shared" si="2"/>
        <v>178872066.54000002</v>
      </c>
      <c r="J120" s="151">
        <f t="shared" si="2"/>
        <v>67818155.329999998</v>
      </c>
      <c r="K120" s="156" t="s">
        <v>87</v>
      </c>
      <c r="L120" s="156"/>
      <c r="M120" s="156"/>
      <c r="N120" s="157" t="s">
        <v>87</v>
      </c>
      <c r="O120" s="148"/>
      <c r="P120" s="158"/>
      <c r="Q120" s="159"/>
      <c r="R120" s="158"/>
    </row>
    <row r="121" spans="1:18" x14ac:dyDescent="0.3">
      <c r="A121" s="164" t="s">
        <v>251</v>
      </c>
      <c r="B121" s="165"/>
      <c r="C121" s="165"/>
      <c r="D121" s="165"/>
      <c r="E121" s="165"/>
      <c r="F121" s="166"/>
      <c r="G121" s="167"/>
      <c r="H121" s="167"/>
      <c r="I121" s="167"/>
      <c r="J121" s="168"/>
      <c r="K121" s="167"/>
      <c r="L121" s="167"/>
      <c r="M121" s="111"/>
      <c r="N121" s="111"/>
      <c r="O121" s="111"/>
      <c r="P121" s="111"/>
      <c r="Q121" s="111"/>
      <c r="R121" s="111"/>
    </row>
    <row r="122" spans="1:18" x14ac:dyDescent="0.3">
      <c r="A122" s="164"/>
      <c r="B122" s="165"/>
      <c r="C122" s="165"/>
      <c r="D122" s="165"/>
      <c r="E122" s="165"/>
      <c r="F122" s="166"/>
      <c r="G122" s="167"/>
      <c r="H122" s="167"/>
      <c r="I122" s="167"/>
      <c r="J122" s="168"/>
      <c r="K122" s="167"/>
      <c r="L122" s="167"/>
      <c r="M122" s="111"/>
      <c r="N122" s="111"/>
      <c r="O122" s="111"/>
      <c r="P122" s="111"/>
      <c r="Q122" s="111"/>
      <c r="R122" s="111"/>
    </row>
    <row r="123" spans="1:18" x14ac:dyDescent="0.3">
      <c r="A123" s="169" t="s">
        <v>253</v>
      </c>
      <c r="B123" s="165"/>
      <c r="C123" s="165"/>
      <c r="D123" s="165"/>
      <c r="E123" s="170"/>
      <c r="F123" s="166"/>
      <c r="G123" s="167"/>
      <c r="H123" s="167"/>
      <c r="I123" s="167"/>
      <c r="J123" s="168"/>
      <c r="K123" s="167"/>
      <c r="L123" s="167"/>
      <c r="M123" s="111"/>
      <c r="N123" s="111"/>
      <c r="O123" s="111"/>
      <c r="P123" s="110"/>
      <c r="Q123" s="111"/>
      <c r="R123" s="111"/>
    </row>
    <row r="124" spans="1:18" x14ac:dyDescent="0.3">
      <c r="A124" s="169"/>
      <c r="B124" s="165"/>
      <c r="C124" s="165"/>
      <c r="D124" s="165"/>
      <c r="E124" s="170"/>
      <c r="F124" s="166"/>
      <c r="G124" s="167"/>
      <c r="H124" s="167"/>
      <c r="I124" s="167"/>
      <c r="J124" s="168"/>
      <c r="K124" s="167"/>
      <c r="L124" s="167"/>
      <c r="M124" s="111"/>
      <c r="N124" s="111"/>
      <c r="O124" s="111"/>
      <c r="P124" s="110"/>
      <c r="Q124" s="111"/>
      <c r="R124" s="111"/>
    </row>
    <row r="125" spans="1:18" x14ac:dyDescent="0.3">
      <c r="A125" s="113"/>
      <c r="B125" s="114"/>
      <c r="C125" s="114"/>
      <c r="D125" s="114"/>
      <c r="E125" s="115"/>
      <c r="F125" s="112"/>
      <c r="G125" s="111"/>
      <c r="H125" s="111"/>
      <c r="I125" s="111"/>
      <c r="J125" s="116"/>
      <c r="K125" s="111"/>
      <c r="L125" s="111"/>
      <c r="M125" s="111"/>
      <c r="N125" s="111"/>
      <c r="O125" s="111"/>
      <c r="P125" s="110"/>
      <c r="Q125" s="111"/>
      <c r="R125" s="111"/>
    </row>
    <row r="126" spans="1:18" x14ac:dyDescent="0.3">
      <c r="A126" s="113"/>
      <c r="B126" s="114"/>
      <c r="C126" s="114"/>
      <c r="D126" s="114"/>
      <c r="E126" s="115"/>
      <c r="F126" s="112"/>
      <c r="G126" s="111"/>
      <c r="H126" s="111"/>
      <c r="I126" s="111"/>
      <c r="J126" s="116"/>
      <c r="K126" s="111"/>
      <c r="L126" s="111"/>
      <c r="M126" s="111"/>
      <c r="N126" s="111"/>
      <c r="O126" s="111"/>
      <c r="P126" s="110"/>
      <c r="Q126" s="111"/>
      <c r="R126" s="111"/>
    </row>
    <row r="127" spans="1:18" x14ac:dyDescent="0.3">
      <c r="A127" s="345"/>
      <c r="B127" s="345"/>
      <c r="C127" s="345"/>
      <c r="D127" s="345"/>
      <c r="E127" s="345"/>
      <c r="F127" s="345"/>
      <c r="G127" s="345"/>
      <c r="H127" s="345"/>
      <c r="I127" s="345"/>
      <c r="J127" s="345"/>
      <c r="K127" s="345"/>
      <c r="L127" s="345"/>
      <c r="M127" s="345"/>
      <c r="N127" s="345"/>
      <c r="O127" s="345"/>
      <c r="P127" s="345"/>
      <c r="Q127" s="345"/>
      <c r="R127" s="345"/>
    </row>
    <row r="128" spans="1:18" x14ac:dyDescent="0.3">
      <c r="A128" s="343" t="s">
        <v>215</v>
      </c>
      <c r="B128" s="346"/>
      <c r="C128" s="346"/>
      <c r="D128" s="346"/>
      <c r="E128" s="346"/>
      <c r="F128" s="346"/>
      <c r="G128" s="346"/>
      <c r="H128" s="346"/>
      <c r="I128" s="346"/>
      <c r="J128" s="346"/>
      <c r="K128" s="346"/>
      <c r="L128" s="346"/>
      <c r="M128" s="346"/>
      <c r="N128" s="346"/>
      <c r="O128" s="346"/>
      <c r="P128" s="346"/>
      <c r="Q128" s="346"/>
      <c r="R128" s="346"/>
    </row>
    <row r="129" spans="1:18" x14ac:dyDescent="0.3">
      <c r="A129" s="342" t="str">
        <f>A3</f>
        <v>НАМИРАЩИ СЕ В ОБРAЩЕНИЕ КЪМ 31.03.2024 г.</v>
      </c>
      <c r="B129" s="342"/>
      <c r="C129" s="342"/>
      <c r="D129" s="342"/>
      <c r="E129" s="342"/>
      <c r="F129" s="342"/>
      <c r="G129" s="342"/>
      <c r="H129" s="342"/>
      <c r="I129" s="342"/>
      <c r="J129" s="342"/>
      <c r="K129" s="342"/>
      <c r="L129" s="342"/>
      <c r="M129" s="342"/>
      <c r="N129" s="342"/>
      <c r="O129" s="342"/>
      <c r="P129" s="342"/>
      <c r="Q129" s="342"/>
      <c r="R129" s="342"/>
    </row>
    <row r="130" spans="1:18" x14ac:dyDescent="0.3">
      <c r="A130" s="204" t="s">
        <v>264</v>
      </c>
      <c r="B130" s="133"/>
      <c r="C130" s="134"/>
      <c r="D130" s="134"/>
      <c r="E130" s="134"/>
      <c r="F130" s="135"/>
      <c r="G130" s="136"/>
      <c r="H130" s="136"/>
      <c r="I130" s="137"/>
      <c r="J130" s="138"/>
      <c r="K130" s="134"/>
      <c r="L130" s="134"/>
      <c r="M130" s="134"/>
      <c r="N130" s="139"/>
      <c r="O130" s="139"/>
      <c r="P130" s="139"/>
      <c r="Q130" s="140"/>
      <c r="R130" s="139"/>
    </row>
    <row r="131" spans="1:18" ht="36.75" customHeight="1" x14ac:dyDescent="0.3">
      <c r="A131" s="336" t="s">
        <v>217</v>
      </c>
      <c r="B131" s="336" t="s">
        <v>218</v>
      </c>
      <c r="C131" s="336" t="s">
        <v>219</v>
      </c>
      <c r="D131" s="336" t="s">
        <v>220</v>
      </c>
      <c r="E131" s="210" t="s">
        <v>265</v>
      </c>
      <c r="F131" s="211"/>
      <c r="G131" s="212"/>
      <c r="H131" s="332" t="s">
        <v>266</v>
      </c>
      <c r="I131" s="332" t="s">
        <v>267</v>
      </c>
      <c r="J131" s="334" t="s">
        <v>268</v>
      </c>
      <c r="K131" s="213" t="s">
        <v>269</v>
      </c>
      <c r="L131" s="214"/>
      <c r="M131" s="214"/>
      <c r="N131" s="215"/>
      <c r="O131" s="336" t="s">
        <v>292</v>
      </c>
      <c r="P131" s="338" t="s">
        <v>226</v>
      </c>
      <c r="Q131" s="339"/>
      <c r="R131" s="340" t="s">
        <v>227</v>
      </c>
    </row>
    <row r="132" spans="1:18" ht="57.6" x14ac:dyDescent="0.3">
      <c r="A132" s="337"/>
      <c r="B132" s="337"/>
      <c r="C132" s="337"/>
      <c r="D132" s="337"/>
      <c r="E132" s="221" t="s">
        <v>228</v>
      </c>
      <c r="F132" s="222" t="s">
        <v>229</v>
      </c>
      <c r="G132" s="223" t="s">
        <v>230</v>
      </c>
      <c r="H132" s="333"/>
      <c r="I132" s="333"/>
      <c r="J132" s="335"/>
      <c r="K132" s="224" t="s">
        <v>254</v>
      </c>
      <c r="L132" s="222" t="s">
        <v>232</v>
      </c>
      <c r="M132" s="225" t="s">
        <v>233</v>
      </c>
      <c r="N132" s="222" t="s">
        <v>234</v>
      </c>
      <c r="O132" s="337"/>
      <c r="P132" s="222" t="s">
        <v>235</v>
      </c>
      <c r="Q132" s="222" t="s">
        <v>236</v>
      </c>
      <c r="R132" s="341"/>
    </row>
    <row r="133" spans="1:18" x14ac:dyDescent="0.3">
      <c r="A133" s="290" t="s">
        <v>88</v>
      </c>
      <c r="B133" s="291"/>
      <c r="C133" s="292">
        <v>45929</v>
      </c>
      <c r="D133" s="293">
        <v>5479</v>
      </c>
      <c r="E133" s="253">
        <f>+E134</f>
        <v>45000000</v>
      </c>
      <c r="F133" s="294">
        <f>+F134</f>
        <v>311355000</v>
      </c>
      <c r="G133" s="253">
        <f>+G134</f>
        <v>234105000</v>
      </c>
      <c r="H133" s="295"/>
      <c r="I133" s="296"/>
      <c r="J133" s="297"/>
      <c r="K133" s="298"/>
      <c r="L133" s="295"/>
      <c r="M133" s="298"/>
      <c r="N133" s="295"/>
      <c r="O133" s="258">
        <v>5.7500000000000002E-2</v>
      </c>
      <c r="P133" s="295"/>
      <c r="Q133" s="298"/>
      <c r="R133" s="298"/>
    </row>
    <row r="134" spans="1:18" x14ac:dyDescent="0.3">
      <c r="A134" s="234" t="s">
        <v>237</v>
      </c>
      <c r="B134" s="261">
        <v>40450</v>
      </c>
      <c r="C134" s="235">
        <v>45929</v>
      </c>
      <c r="D134" s="262"/>
      <c r="E134" s="184">
        <v>45000000</v>
      </c>
      <c r="F134" s="189">
        <v>311355000</v>
      </c>
      <c r="G134" s="184">
        <v>234105000</v>
      </c>
      <c r="H134" s="190">
        <v>220614369</v>
      </c>
      <c r="I134" s="184">
        <v>13490631</v>
      </c>
      <c r="J134" s="191">
        <v>0</v>
      </c>
      <c r="K134" s="185">
        <v>93.24</v>
      </c>
      <c r="L134" s="191">
        <v>92.89</v>
      </c>
      <c r="M134" s="185">
        <v>97.57</v>
      </c>
      <c r="N134" s="191">
        <v>94.24</v>
      </c>
      <c r="O134" s="186">
        <v>5.7500000000000002E-2</v>
      </c>
      <c r="P134" s="192">
        <v>6.5600000000000006E-2</v>
      </c>
      <c r="Q134" s="187">
        <v>6.4500000000000002E-2</v>
      </c>
      <c r="R134" s="184">
        <v>0.17</v>
      </c>
    </row>
    <row r="135" spans="1:18" x14ac:dyDescent="0.3">
      <c r="A135" s="239" t="s">
        <v>270</v>
      </c>
      <c r="B135" s="240"/>
      <c r="C135" s="240"/>
      <c r="D135" s="240"/>
      <c r="E135" s="242">
        <f>E133</f>
        <v>45000000</v>
      </c>
      <c r="F135" s="299">
        <f>F133</f>
        <v>311355000</v>
      </c>
      <c r="G135" s="242">
        <f>G133</f>
        <v>234105000</v>
      </c>
      <c r="H135" s="299">
        <f>SUM(H134:H134)</f>
        <v>220614369</v>
      </c>
      <c r="I135" s="242">
        <f>SUM(I134:I134)</f>
        <v>13490631</v>
      </c>
      <c r="J135" s="299">
        <f>SUM(J134:J134)</f>
        <v>0</v>
      </c>
      <c r="K135" s="243"/>
      <c r="L135" s="276"/>
      <c r="M135" s="243"/>
      <c r="N135" s="276"/>
      <c r="O135" s="244"/>
      <c r="P135" s="240"/>
      <c r="Q135" s="244"/>
      <c r="R135" s="245"/>
    </row>
    <row r="136" spans="1:18" x14ac:dyDescent="0.3">
      <c r="A136" s="300"/>
      <c r="B136" s="265"/>
      <c r="C136" s="265"/>
      <c r="D136" s="265"/>
      <c r="E136" s="301"/>
      <c r="F136" s="302"/>
      <c r="G136" s="301"/>
      <c r="H136" s="302"/>
      <c r="I136" s="301"/>
      <c r="J136" s="302"/>
      <c r="K136" s="303"/>
      <c r="L136" s="304"/>
      <c r="M136" s="303"/>
      <c r="N136" s="304"/>
      <c r="O136" s="305"/>
      <c r="P136" s="306"/>
      <c r="Q136" s="305"/>
      <c r="R136" s="307"/>
    </row>
    <row r="137" spans="1:18" x14ac:dyDescent="0.3">
      <c r="A137" s="141" t="s">
        <v>271</v>
      </c>
      <c r="B137" s="142"/>
      <c r="C137" s="142"/>
      <c r="D137" s="142"/>
      <c r="E137" s="143">
        <f>E135</f>
        <v>45000000</v>
      </c>
      <c r="F137" s="160">
        <f>F135</f>
        <v>311355000</v>
      </c>
      <c r="G137" s="143">
        <f>G135</f>
        <v>234105000</v>
      </c>
      <c r="H137" s="160">
        <f>H135</f>
        <v>220614369</v>
      </c>
      <c r="I137" s="143">
        <f>I135</f>
        <v>13490631</v>
      </c>
      <c r="J137" s="160">
        <f>SUM(J136:J136)</f>
        <v>0</v>
      </c>
      <c r="K137" s="145"/>
      <c r="L137" s="142"/>
      <c r="M137" s="145"/>
      <c r="N137" s="142"/>
      <c r="O137" s="145"/>
      <c r="P137" s="142"/>
      <c r="Q137" s="145"/>
      <c r="R137" s="161"/>
    </row>
    <row r="138" spans="1:18" x14ac:dyDescent="0.3">
      <c r="A138" s="130"/>
      <c r="B138" s="128"/>
      <c r="C138" s="128"/>
      <c r="D138" s="128"/>
      <c r="E138" s="123"/>
      <c r="F138" s="124"/>
      <c r="G138" s="129"/>
      <c r="H138" s="131"/>
      <c r="I138" s="129"/>
      <c r="J138" s="132"/>
      <c r="K138" s="125"/>
      <c r="L138" s="126"/>
      <c r="M138" s="125"/>
      <c r="N138" s="126"/>
      <c r="O138" s="127"/>
      <c r="P138" s="128"/>
      <c r="Q138" s="127"/>
      <c r="R138" s="129"/>
    </row>
    <row r="139" spans="1:18" x14ac:dyDescent="0.3">
      <c r="A139" s="141" t="s">
        <v>272</v>
      </c>
      <c r="B139" s="142"/>
      <c r="C139" s="142"/>
      <c r="D139" s="142"/>
      <c r="E139" s="151">
        <f t="shared" ref="E139:J139" si="3">SUM(E137)</f>
        <v>45000000</v>
      </c>
      <c r="F139" s="162">
        <f t="shared" si="3"/>
        <v>311355000</v>
      </c>
      <c r="G139" s="151">
        <f t="shared" si="3"/>
        <v>234105000</v>
      </c>
      <c r="H139" s="162">
        <f t="shared" si="3"/>
        <v>220614369</v>
      </c>
      <c r="I139" s="151">
        <f t="shared" si="3"/>
        <v>13490631</v>
      </c>
      <c r="J139" s="162">
        <f t="shared" si="3"/>
        <v>0</v>
      </c>
      <c r="K139" s="157" t="s">
        <v>87</v>
      </c>
      <c r="L139" s="163"/>
      <c r="M139" s="157"/>
      <c r="N139" s="163" t="s">
        <v>87</v>
      </c>
      <c r="O139" s="154"/>
      <c r="P139" s="159"/>
      <c r="Q139" s="158"/>
      <c r="R139" s="158"/>
    </row>
    <row r="140" spans="1:18" x14ac:dyDescent="0.3">
      <c r="A140" s="164" t="s">
        <v>251</v>
      </c>
      <c r="B140" s="165"/>
      <c r="C140" s="165"/>
      <c r="D140" s="165"/>
      <c r="E140" s="165"/>
      <c r="F140" s="166"/>
      <c r="G140" s="167"/>
      <c r="H140" s="167"/>
      <c r="I140" s="167"/>
      <c r="J140" s="168"/>
      <c r="K140" s="167"/>
      <c r="L140" s="167"/>
      <c r="M140" s="111"/>
      <c r="N140" s="111"/>
      <c r="O140" s="111"/>
      <c r="P140" s="111"/>
      <c r="Q140" s="111"/>
      <c r="R140" s="111"/>
    </row>
    <row r="141" spans="1:18" x14ac:dyDescent="0.3">
      <c r="A141" s="164"/>
      <c r="B141" s="165"/>
      <c r="C141" s="165"/>
      <c r="D141" s="165"/>
      <c r="E141" s="165"/>
      <c r="F141" s="166"/>
      <c r="G141" s="167"/>
      <c r="H141" s="167"/>
      <c r="I141" s="167"/>
      <c r="J141" s="168"/>
      <c r="K141" s="167"/>
      <c r="L141" s="167"/>
      <c r="M141" s="111"/>
      <c r="N141" s="111"/>
      <c r="O141" s="111"/>
      <c r="P141" s="111"/>
      <c r="Q141" s="111"/>
      <c r="R141" s="111"/>
    </row>
    <row r="142" spans="1:18" x14ac:dyDescent="0.3">
      <c r="A142" s="169" t="s">
        <v>253</v>
      </c>
      <c r="B142" s="165"/>
      <c r="C142" s="165"/>
      <c r="D142" s="165"/>
      <c r="E142" s="170"/>
      <c r="F142" s="166"/>
      <c r="G142" s="167"/>
      <c r="H142" s="167"/>
      <c r="I142" s="167"/>
      <c r="J142" s="168"/>
      <c r="K142" s="167"/>
      <c r="L142" s="167"/>
      <c r="M142" s="111"/>
      <c r="N142" s="111"/>
      <c r="O142" s="111"/>
      <c r="P142" s="110"/>
      <c r="Q142" s="111"/>
      <c r="R142" s="111"/>
    </row>
    <row r="143" spans="1:18" x14ac:dyDescent="0.3">
      <c r="A143" s="113"/>
      <c r="B143" s="114"/>
      <c r="C143" s="114"/>
      <c r="D143" s="114"/>
      <c r="E143" s="115"/>
      <c r="F143" s="112"/>
      <c r="G143" s="111"/>
      <c r="H143" s="111"/>
      <c r="I143" s="111"/>
      <c r="J143" s="116"/>
      <c r="K143" s="111"/>
      <c r="L143" s="111"/>
      <c r="M143" s="111"/>
      <c r="N143" s="111"/>
      <c r="O143" s="111"/>
      <c r="P143" s="110"/>
      <c r="Q143" s="111"/>
      <c r="R143" s="111"/>
    </row>
    <row r="144" spans="1:18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</row>
    <row r="145" spans="1:18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</row>
    <row r="146" spans="1:18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</row>
    <row r="147" spans="1:18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</row>
    <row r="148" spans="1:18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</row>
  </sheetData>
  <mergeCells count="49">
    <mergeCell ref="A2:R2"/>
    <mergeCell ref="A3:R3"/>
    <mergeCell ref="A5:A6"/>
    <mergeCell ref="B5:B6"/>
    <mergeCell ref="C5:C6"/>
    <mergeCell ref="D5:D6"/>
    <mergeCell ref="H5:H6"/>
    <mergeCell ref="I5:I6"/>
    <mergeCell ref="J5:J6"/>
    <mergeCell ref="O5:O6"/>
    <mergeCell ref="P5:Q5"/>
    <mergeCell ref="R5:R6"/>
    <mergeCell ref="A55:R55"/>
    <mergeCell ref="A56:R56"/>
    <mergeCell ref="A58:A59"/>
    <mergeCell ref="B58:B59"/>
    <mergeCell ref="C58:C59"/>
    <mergeCell ref="D58:D59"/>
    <mergeCell ref="H58:H59"/>
    <mergeCell ref="I58:I59"/>
    <mergeCell ref="J58:J59"/>
    <mergeCell ref="O58:O59"/>
    <mergeCell ref="P58:Q58"/>
    <mergeCell ref="R58:R59"/>
    <mergeCell ref="I111:I112"/>
    <mergeCell ref="J111:J112"/>
    <mergeCell ref="O111:O112"/>
    <mergeCell ref="A129:R129"/>
    <mergeCell ref="A108:R108"/>
    <mergeCell ref="A109:R109"/>
    <mergeCell ref="A111:A112"/>
    <mergeCell ref="B111:B112"/>
    <mergeCell ref="C111:C112"/>
    <mergeCell ref="P111:Q111"/>
    <mergeCell ref="R111:R112"/>
    <mergeCell ref="A127:R127"/>
    <mergeCell ref="A128:R128"/>
    <mergeCell ref="D111:D112"/>
    <mergeCell ref="H111:H112"/>
    <mergeCell ref="A131:A132"/>
    <mergeCell ref="B131:B132"/>
    <mergeCell ref="C131:C132"/>
    <mergeCell ref="D131:D132"/>
    <mergeCell ref="H131:H132"/>
    <mergeCell ref="I131:I132"/>
    <mergeCell ref="J131:J132"/>
    <mergeCell ref="O131:O132"/>
    <mergeCell ref="P131:Q131"/>
    <mergeCell ref="R131:R132"/>
  </mergeCells>
  <pageMargins left="0.51181102362204722" right="0" top="0.74803149606299213" bottom="0.74803149606299213" header="0.31496062992125984" footer="0.31496062992125984"/>
  <pageSetup paperSize="9" scale="6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showGridLines="0" zoomScaleNormal="100" workbookViewId="0">
      <selection activeCell="O30" sqref="O30"/>
    </sheetView>
  </sheetViews>
  <sheetFormatPr defaultRowHeight="15.6" x14ac:dyDescent="0.3"/>
  <cols>
    <col min="1" max="1" width="2.69921875" customWidth="1"/>
    <col min="8" max="8" width="9.8984375" customWidth="1"/>
    <col min="9" max="9" width="10.59765625" customWidth="1"/>
  </cols>
  <sheetData>
    <row r="1" spans="1:9" ht="18" x14ac:dyDescent="0.35">
      <c r="A1" s="206"/>
      <c r="B1" s="351" t="s">
        <v>132</v>
      </c>
      <c r="C1" s="351"/>
      <c r="D1" s="351"/>
      <c r="E1" s="351"/>
      <c r="F1" s="351"/>
      <c r="G1" s="351"/>
      <c r="H1" s="351"/>
      <c r="I1" s="2"/>
    </row>
    <row r="19" spans="1:9" ht="45.75" customHeight="1" x14ac:dyDescent="0.3">
      <c r="A19" s="205"/>
      <c r="B19" s="352" t="s">
        <v>288</v>
      </c>
      <c r="C19" s="352"/>
      <c r="D19" s="352"/>
      <c r="E19" s="352"/>
      <c r="F19" s="352"/>
      <c r="G19" s="352"/>
      <c r="H19" s="352"/>
      <c r="I19" s="3"/>
    </row>
    <row r="23" spans="1:9" x14ac:dyDescent="0.3">
      <c r="D23" s="1"/>
    </row>
  </sheetData>
  <mergeCells count="2">
    <mergeCell ref="B1:H1"/>
    <mergeCell ref="B19:H19"/>
  </mergeCells>
  <pageMargins left="0.7" right="0.7" top="0.75" bottom="0.75" header="0.3" footer="0.3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4"/>
  <sheetViews>
    <sheetView showGridLines="0" zoomScaleNormal="100" workbookViewId="0"/>
  </sheetViews>
  <sheetFormatPr defaultRowHeight="15.6" x14ac:dyDescent="0.3"/>
  <cols>
    <col min="1" max="1" width="3" customWidth="1"/>
    <col min="2" max="2" width="40.5" bestFit="1" customWidth="1"/>
    <col min="3" max="3" width="13.8984375" bestFit="1" customWidth="1"/>
    <col min="4" max="4" width="12.09765625" customWidth="1"/>
    <col min="5" max="5" width="13.8984375" bestFit="1" customWidth="1"/>
    <col min="9" max="9" width="23.59765625" customWidth="1"/>
    <col min="10" max="10" width="5" customWidth="1"/>
    <col min="12" max="12" width="10.5" bestFit="1" customWidth="1"/>
  </cols>
  <sheetData>
    <row r="2" spans="2:9" x14ac:dyDescent="0.3">
      <c r="B2" s="353" t="s">
        <v>286</v>
      </c>
      <c r="C2" s="354"/>
      <c r="D2" s="354"/>
      <c r="E2" s="353" t="s">
        <v>287</v>
      </c>
      <c r="F2" s="354"/>
      <c r="G2" s="354"/>
      <c r="H2" s="354"/>
      <c r="I2" s="354"/>
    </row>
    <row r="3" spans="2:9" x14ac:dyDescent="0.3">
      <c r="B3" s="354"/>
      <c r="C3" s="354"/>
      <c r="D3" s="354"/>
      <c r="E3" s="354"/>
      <c r="F3" s="354"/>
      <c r="G3" s="354"/>
      <c r="H3" s="354"/>
      <c r="I3" s="354"/>
    </row>
    <row r="24" spans="2:9" ht="110.25" customHeight="1" x14ac:dyDescent="0.3">
      <c r="B24" s="355" t="s">
        <v>299</v>
      </c>
      <c r="C24" s="355"/>
      <c r="D24" s="355"/>
      <c r="E24" s="355" t="s">
        <v>133</v>
      </c>
      <c r="F24" s="355"/>
      <c r="G24" s="355"/>
      <c r="H24" s="355"/>
      <c r="I24" s="355"/>
    </row>
  </sheetData>
  <mergeCells count="4">
    <mergeCell ref="B2:D3"/>
    <mergeCell ref="E2:I3"/>
    <mergeCell ref="B24:D24"/>
    <mergeCell ref="E24:I24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showGridLines="0" zoomScaleNormal="100" workbookViewId="0">
      <selection activeCell="P24" sqref="P24"/>
    </sheetView>
  </sheetViews>
  <sheetFormatPr defaultRowHeight="15.6" x14ac:dyDescent="0.3"/>
  <cols>
    <col min="7" max="7" width="7.8984375" customWidth="1"/>
    <col min="8" max="8" width="9" customWidth="1"/>
    <col min="13" max="13" width="7.59765625" customWidth="1"/>
    <col min="14" max="14" width="8.8984375" customWidth="1"/>
  </cols>
  <sheetData>
    <row r="1" spans="1:15" ht="45" customHeight="1" x14ac:dyDescent="0.3">
      <c r="A1" s="356" t="s">
        <v>290</v>
      </c>
      <c r="B1" s="356"/>
      <c r="C1" s="356"/>
      <c r="D1" s="356"/>
      <c r="E1" s="356"/>
      <c r="F1" s="356"/>
      <c r="G1" s="356"/>
      <c r="H1" s="356"/>
      <c r="I1" s="356"/>
      <c r="J1" s="356"/>
      <c r="K1" s="356"/>
      <c r="L1" s="356"/>
      <c r="M1" s="356"/>
      <c r="N1" s="207"/>
      <c r="O1" s="207"/>
    </row>
    <row r="19" spans="1:14" ht="51.75" customHeight="1" x14ac:dyDescent="0.3">
      <c r="A19" s="352" t="s">
        <v>301</v>
      </c>
      <c r="B19" s="352"/>
      <c r="C19" s="352"/>
      <c r="D19" s="352"/>
      <c r="E19" s="352"/>
      <c r="F19" s="352"/>
      <c r="G19" s="352"/>
      <c r="H19" s="352"/>
      <c r="I19" s="352"/>
      <c r="J19" s="352"/>
      <c r="K19" s="352"/>
      <c r="L19" s="352"/>
      <c r="M19" s="352"/>
      <c r="N19" s="208"/>
    </row>
  </sheetData>
  <mergeCells count="2">
    <mergeCell ref="A1:M1"/>
    <mergeCell ref="A19:M19"/>
  </mergeCells>
  <pageMargins left="0.7" right="0.7" top="0.75" bottom="0.75" header="0.3" footer="0.3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showGridLines="0" zoomScaleNormal="100" workbookViewId="0">
      <selection activeCell="R27" sqref="R27"/>
    </sheetView>
  </sheetViews>
  <sheetFormatPr defaultRowHeight="15.6" x14ac:dyDescent="0.3"/>
  <cols>
    <col min="1" max="1" width="2.19921875" customWidth="1"/>
    <col min="15" max="15" width="2.59765625" customWidth="1"/>
  </cols>
  <sheetData>
    <row r="1" spans="2:15" x14ac:dyDescent="0.3">
      <c r="B1" s="351"/>
      <c r="C1" s="351"/>
      <c r="D1" s="351"/>
      <c r="E1" s="351"/>
      <c r="F1" s="351"/>
      <c r="G1" s="351"/>
      <c r="H1" s="351"/>
      <c r="I1" s="351"/>
      <c r="J1" s="351"/>
      <c r="K1" s="351"/>
      <c r="L1" s="351"/>
      <c r="M1" s="351"/>
      <c r="N1" s="351"/>
      <c r="O1" s="351"/>
    </row>
    <row r="2" spans="2:15" x14ac:dyDescent="0.3">
      <c r="B2" s="351" t="s">
        <v>303</v>
      </c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</row>
    <row r="19" spans="2:15" ht="30" customHeight="1" x14ac:dyDescent="0.3">
      <c r="B19" s="352"/>
      <c r="C19" s="352"/>
      <c r="D19" s="352"/>
      <c r="E19" s="352"/>
      <c r="F19" s="352"/>
      <c r="G19" s="352"/>
      <c r="H19" s="352"/>
      <c r="I19" s="352"/>
      <c r="J19" s="352"/>
      <c r="K19" s="352"/>
      <c r="L19" s="352"/>
      <c r="M19" s="352"/>
      <c r="N19" s="352"/>
      <c r="O19" s="209"/>
    </row>
    <row r="20" spans="2:15" ht="30.75" customHeight="1" x14ac:dyDescent="0.3">
      <c r="B20" s="352" t="s">
        <v>304</v>
      </c>
      <c r="C20" s="357"/>
      <c r="D20" s="357"/>
      <c r="E20" s="357"/>
      <c r="F20" s="357"/>
      <c r="G20" s="357"/>
      <c r="H20" s="357"/>
      <c r="I20" s="357"/>
      <c r="J20" s="357"/>
      <c r="K20" s="357"/>
      <c r="L20" s="357"/>
      <c r="M20" s="357"/>
      <c r="N20" s="357"/>
      <c r="O20" s="357"/>
    </row>
  </sheetData>
  <mergeCells count="4">
    <mergeCell ref="B1:O1"/>
    <mergeCell ref="B19:N19"/>
    <mergeCell ref="B2:O2"/>
    <mergeCell ref="B20:O20"/>
  </mergeCells>
  <pageMargins left="0.7" right="0.7" top="0.75" bottom="0.75" header="0.3" footer="0.3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showGridLines="0" zoomScaleNormal="100" workbookViewId="0">
      <selection sqref="A1:N1"/>
    </sheetView>
  </sheetViews>
  <sheetFormatPr defaultRowHeight="15.6" x14ac:dyDescent="0.3"/>
  <sheetData>
    <row r="1" spans="1:14" x14ac:dyDescent="0.3">
      <c r="A1" s="351" t="s">
        <v>134</v>
      </c>
      <c r="B1" s="351"/>
      <c r="C1" s="351"/>
      <c r="D1" s="351"/>
      <c r="E1" s="351"/>
      <c r="F1" s="351"/>
      <c r="G1" s="351"/>
      <c r="H1" s="351"/>
      <c r="I1" s="351"/>
      <c r="J1" s="351"/>
      <c r="K1" s="351"/>
      <c r="L1" s="351"/>
      <c r="M1" s="351"/>
      <c r="N1" s="351"/>
    </row>
    <row r="19" spans="1:14" ht="30" customHeight="1" x14ac:dyDescent="0.3">
      <c r="A19" s="352" t="s">
        <v>294</v>
      </c>
      <c r="B19" s="352"/>
      <c r="C19" s="352"/>
      <c r="D19" s="352"/>
      <c r="E19" s="352"/>
      <c r="F19" s="352"/>
      <c r="G19" s="352"/>
      <c r="H19" s="352"/>
      <c r="I19" s="352"/>
      <c r="J19" s="352"/>
      <c r="K19" s="352"/>
      <c r="L19" s="352"/>
      <c r="M19" s="352"/>
      <c r="N19" s="352"/>
    </row>
  </sheetData>
  <mergeCells count="2">
    <mergeCell ref="A1:N1"/>
    <mergeCell ref="A19:N19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showGridLines="0" zoomScaleNormal="100" workbookViewId="0">
      <selection sqref="A1:G1"/>
    </sheetView>
  </sheetViews>
  <sheetFormatPr defaultRowHeight="15.6" x14ac:dyDescent="0.3"/>
  <sheetData>
    <row r="1" spans="1:7" ht="39" customHeight="1" x14ac:dyDescent="0.3">
      <c r="A1" s="358" t="s">
        <v>136</v>
      </c>
      <c r="B1" s="358"/>
      <c r="C1" s="358"/>
      <c r="D1" s="358"/>
      <c r="E1" s="358"/>
      <c r="F1" s="358"/>
      <c r="G1" s="358"/>
    </row>
  </sheetData>
  <mergeCells count="1">
    <mergeCell ref="A1:G1"/>
  </mergeCells>
  <pageMargins left="0.7" right="0.7" top="0.75" bottom="0.75" header="0.3" footer="0.3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showGridLines="0" zoomScaleNormal="100" workbookViewId="0">
      <selection activeCell="K20" sqref="K20"/>
    </sheetView>
  </sheetViews>
  <sheetFormatPr defaultRowHeight="15.6" x14ac:dyDescent="0.3"/>
  <sheetData>
    <row r="1" spans="1:7" ht="34.5" customHeight="1" x14ac:dyDescent="0.3">
      <c r="A1" s="358" t="s">
        <v>137</v>
      </c>
      <c r="B1" s="358"/>
      <c r="C1" s="358"/>
      <c r="D1" s="358"/>
      <c r="E1" s="358"/>
      <c r="F1" s="358"/>
      <c r="G1" s="358"/>
    </row>
    <row r="19" spans="1:7" ht="50.25" customHeight="1" x14ac:dyDescent="0.3">
      <c r="A19" s="352" t="s">
        <v>293</v>
      </c>
      <c r="B19" s="357"/>
      <c r="C19" s="357"/>
      <c r="D19" s="357"/>
      <c r="E19" s="357"/>
      <c r="F19" s="357"/>
      <c r="G19" s="357"/>
    </row>
  </sheetData>
  <mergeCells count="2">
    <mergeCell ref="A19:G19"/>
    <mergeCell ref="A1:G1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7"/>
  <sheetViews>
    <sheetView showGridLines="0" zoomScaleNormal="100" workbookViewId="0">
      <selection activeCell="J25" sqref="J25"/>
    </sheetView>
  </sheetViews>
  <sheetFormatPr defaultRowHeight="15.6" x14ac:dyDescent="0.3"/>
  <cols>
    <col min="2" max="2" width="17.3984375" bestFit="1" customWidth="1"/>
    <col min="3" max="3" width="15.8984375" bestFit="1" customWidth="1"/>
    <col min="4" max="4" width="17.59765625" bestFit="1" customWidth="1"/>
    <col min="5" max="5" width="17.3984375" customWidth="1"/>
  </cols>
  <sheetData>
    <row r="1" spans="2:5" ht="45.75" customHeight="1" x14ac:dyDescent="0.3">
      <c r="B1" s="353" t="s">
        <v>138</v>
      </c>
      <c r="C1" s="353"/>
      <c r="D1" s="353"/>
      <c r="E1" s="353"/>
    </row>
    <row r="17" spans="2:5" ht="86.25" customHeight="1" x14ac:dyDescent="0.3">
      <c r="B17" s="355" t="s">
        <v>300</v>
      </c>
      <c r="C17" s="359"/>
      <c r="D17" s="359"/>
      <c r="E17" s="359"/>
    </row>
  </sheetData>
  <mergeCells count="2">
    <mergeCell ref="B1:E1"/>
    <mergeCell ref="B17:E17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0"/>
  <sheetViews>
    <sheetView showGridLines="0" topLeftCell="A19" zoomScaleNormal="100" workbookViewId="0">
      <selection activeCell="P20" sqref="P20"/>
    </sheetView>
  </sheetViews>
  <sheetFormatPr defaultRowHeight="15.6" x14ac:dyDescent="0.3"/>
  <cols>
    <col min="1" max="1" width="29.09765625" bestFit="1" customWidth="1"/>
    <col min="2" max="2" width="33.19921875" customWidth="1"/>
  </cols>
  <sheetData>
    <row r="2" spans="1:5" x14ac:dyDescent="0.3">
      <c r="A2" s="358"/>
      <c r="B2" s="358"/>
    </row>
    <row r="4" spans="1:5" x14ac:dyDescent="0.3">
      <c r="D4" s="358"/>
      <c r="E4" s="358"/>
    </row>
    <row r="20" spans="4:4" x14ac:dyDescent="0.3">
      <c r="D20" s="4"/>
    </row>
  </sheetData>
  <mergeCells count="2">
    <mergeCell ref="D4:E4"/>
    <mergeCell ref="A2:B2"/>
  </mergeCells>
  <pageMargins left="0.78740157480314965" right="0.11811023622047245" top="0" bottom="0.15748031496062992" header="0.31496062992125984" footer="0.31496062992125984"/>
  <pageSetup paperSize="9" scale="9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1"/>
  <sheetViews>
    <sheetView showGridLines="0" topLeftCell="A13" zoomScaleNormal="100" workbookViewId="0"/>
  </sheetViews>
  <sheetFormatPr defaultRowHeight="15.6" x14ac:dyDescent="0.3"/>
  <cols>
    <col min="1" max="1" width="29.09765625" customWidth="1"/>
    <col min="2" max="2" width="33.19921875" customWidth="1"/>
    <col min="10" max="10" width="5.3984375" customWidth="1"/>
  </cols>
  <sheetData>
    <row r="2" spans="1:2" ht="15.75" customHeight="1" x14ac:dyDescent="0.3">
      <c r="A2" s="226"/>
      <c r="B2" s="226"/>
    </row>
    <row r="3" spans="1:2" x14ac:dyDescent="0.3">
      <c r="A3" s="226"/>
      <c r="B3" s="226"/>
    </row>
    <row r="21" ht="6.75" customHeight="1" x14ac:dyDescent="0.3"/>
  </sheetData>
  <pageMargins left="0.70866141732283472" right="0.31496062992125984" top="0.15748031496062992" bottom="0" header="0.31496062992125984" footer="0.31496062992125984"/>
  <pageSetup paperSize="9" scale="95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zoomScaleNormal="100" workbookViewId="0">
      <selection activeCell="N23" sqref="N23"/>
    </sheetView>
  </sheetViews>
  <sheetFormatPr defaultRowHeight="15.6" x14ac:dyDescent="0.3"/>
  <cols>
    <col min="1" max="1" width="0.69921875" customWidth="1"/>
    <col min="5" max="5" width="10" customWidth="1"/>
    <col min="8" max="8" width="12" customWidth="1"/>
  </cols>
  <sheetData>
    <row r="1" spans="1:8" ht="31.5" customHeight="1" x14ac:dyDescent="0.3">
      <c r="A1" s="353" t="s">
        <v>298</v>
      </c>
      <c r="B1" s="353"/>
      <c r="C1" s="353"/>
      <c r="D1" s="353"/>
      <c r="E1" s="353"/>
      <c r="F1" s="353"/>
      <c r="G1" s="353"/>
      <c r="H1" s="353"/>
    </row>
    <row r="19" spans="2:4" x14ac:dyDescent="0.3">
      <c r="B19" s="5" t="s">
        <v>302</v>
      </c>
      <c r="C19" s="5"/>
      <c r="D19" s="5"/>
    </row>
  </sheetData>
  <mergeCells count="1">
    <mergeCell ref="A1:H1"/>
  </mergeCells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1"/>
  <sheetViews>
    <sheetView showGridLines="0" zoomScaleNormal="100" workbookViewId="0">
      <selection activeCell="R20" sqref="R20"/>
    </sheetView>
  </sheetViews>
  <sheetFormatPr defaultRowHeight="15.6" x14ac:dyDescent="0.3"/>
  <cols>
    <col min="1" max="1" width="13.3984375" customWidth="1"/>
    <col min="2" max="2" width="27.8984375" customWidth="1"/>
    <col min="3" max="3" width="10.69921875" bestFit="1" customWidth="1"/>
    <col min="4" max="4" width="15.8984375" customWidth="1"/>
    <col min="5" max="5" width="13.5" bestFit="1" customWidth="1"/>
  </cols>
  <sheetData>
    <row r="1" spans="1:5" x14ac:dyDescent="0.3">
      <c r="A1" s="364" t="s">
        <v>139</v>
      </c>
      <c r="B1" s="364"/>
      <c r="C1" s="364"/>
      <c r="D1" s="364"/>
      <c r="E1" s="364"/>
    </row>
    <row r="2" spans="1:5" x14ac:dyDescent="0.3">
      <c r="A2" s="365" t="s">
        <v>140</v>
      </c>
      <c r="B2" s="365"/>
      <c r="C2" s="365"/>
      <c r="D2" s="365"/>
      <c r="E2" s="365"/>
    </row>
    <row r="3" spans="1:5" ht="16.2" thickBot="1" x14ac:dyDescent="0.35">
      <c r="A3" s="365" t="s">
        <v>141</v>
      </c>
      <c r="B3" s="365"/>
      <c r="C3" s="365"/>
      <c r="D3" s="365"/>
      <c r="E3" s="365"/>
    </row>
    <row r="4" spans="1:5" ht="63" thickBot="1" x14ac:dyDescent="0.35">
      <c r="A4" s="8" t="s">
        <v>142</v>
      </c>
      <c r="B4" s="9" t="s">
        <v>143</v>
      </c>
      <c r="C4" s="9" t="s">
        <v>144</v>
      </c>
      <c r="D4" s="9" t="s">
        <v>145</v>
      </c>
      <c r="E4" s="10" t="s">
        <v>146</v>
      </c>
    </row>
    <row r="5" spans="1:5" ht="18" customHeight="1" thickBot="1" x14ac:dyDescent="0.35">
      <c r="A5" s="369" t="s">
        <v>135</v>
      </c>
      <c r="B5" s="370"/>
      <c r="C5" s="370"/>
      <c r="D5" s="370"/>
      <c r="E5" s="371"/>
    </row>
    <row r="6" spans="1:5" ht="25.35" customHeight="1" x14ac:dyDescent="0.3">
      <c r="A6" s="11" t="s">
        <v>89</v>
      </c>
      <c r="B6" s="12" t="s">
        <v>147</v>
      </c>
      <c r="C6" s="13" t="s">
        <v>90</v>
      </c>
      <c r="D6" s="14" t="s">
        <v>148</v>
      </c>
      <c r="E6" s="15" t="s">
        <v>149</v>
      </c>
    </row>
    <row r="7" spans="1:5" ht="25.35" customHeight="1" x14ac:dyDescent="0.3">
      <c r="A7" s="16" t="s">
        <v>91</v>
      </c>
      <c r="B7" s="17" t="s">
        <v>150</v>
      </c>
      <c r="C7" s="18" t="s">
        <v>92</v>
      </c>
      <c r="D7" s="19" t="s">
        <v>149</v>
      </c>
      <c r="E7" s="20" t="s">
        <v>149</v>
      </c>
    </row>
    <row r="8" spans="1:5" ht="25.35" customHeight="1" x14ac:dyDescent="0.3">
      <c r="A8" s="16" t="s">
        <v>93</v>
      </c>
      <c r="B8" s="17" t="s">
        <v>151</v>
      </c>
      <c r="C8" s="18" t="s">
        <v>94</v>
      </c>
      <c r="D8" s="19" t="s">
        <v>148</v>
      </c>
      <c r="E8" s="20" t="s">
        <v>149</v>
      </c>
    </row>
    <row r="9" spans="1:5" ht="25.35" customHeight="1" x14ac:dyDescent="0.3">
      <c r="A9" s="16" t="s">
        <v>95</v>
      </c>
      <c r="B9" s="17" t="s">
        <v>152</v>
      </c>
      <c r="C9" s="18" t="s">
        <v>96</v>
      </c>
      <c r="D9" s="19" t="s">
        <v>149</v>
      </c>
      <c r="E9" s="20" t="s">
        <v>149</v>
      </c>
    </row>
    <row r="10" spans="1:5" ht="25.35" customHeight="1" x14ac:dyDescent="0.3">
      <c r="A10" s="16" t="s">
        <v>97</v>
      </c>
      <c r="B10" s="17" t="s">
        <v>153</v>
      </c>
      <c r="C10" s="18" t="s">
        <v>98</v>
      </c>
      <c r="D10" s="19" t="s">
        <v>148</v>
      </c>
      <c r="E10" s="20" t="s">
        <v>149</v>
      </c>
    </row>
    <row r="11" spans="1:5" ht="25.35" customHeight="1" x14ac:dyDescent="0.3">
      <c r="A11" s="16" t="s">
        <v>99</v>
      </c>
      <c r="B11" s="17" t="s">
        <v>154</v>
      </c>
      <c r="C11" s="18" t="s">
        <v>100</v>
      </c>
      <c r="D11" s="21" t="s">
        <v>148</v>
      </c>
      <c r="E11" s="22" t="s">
        <v>149</v>
      </c>
    </row>
    <row r="12" spans="1:5" ht="25.35" customHeight="1" x14ac:dyDescent="0.3">
      <c r="A12" s="16" t="s">
        <v>101</v>
      </c>
      <c r="B12" s="17" t="s">
        <v>155</v>
      </c>
      <c r="C12" s="18" t="s">
        <v>102</v>
      </c>
      <c r="D12" s="19" t="s">
        <v>149</v>
      </c>
      <c r="E12" s="20" t="s">
        <v>149</v>
      </c>
    </row>
    <row r="13" spans="1:5" ht="25.35" customHeight="1" x14ac:dyDescent="0.3">
      <c r="A13" s="16" t="s">
        <v>103</v>
      </c>
      <c r="B13" s="17" t="s">
        <v>156</v>
      </c>
      <c r="C13" s="18" t="s">
        <v>104</v>
      </c>
      <c r="D13" s="19" t="s">
        <v>148</v>
      </c>
      <c r="E13" s="20" t="s">
        <v>149</v>
      </c>
    </row>
    <row r="14" spans="1:5" ht="25.35" customHeight="1" x14ac:dyDescent="0.3">
      <c r="A14" s="16" t="s">
        <v>105</v>
      </c>
      <c r="B14" s="17" t="s">
        <v>157</v>
      </c>
      <c r="C14" s="18" t="s">
        <v>106</v>
      </c>
      <c r="D14" s="19" t="s">
        <v>148</v>
      </c>
      <c r="E14" s="20" t="s">
        <v>149</v>
      </c>
    </row>
    <row r="15" spans="1:5" ht="25.35" customHeight="1" x14ac:dyDescent="0.3">
      <c r="A15" s="16" t="s">
        <v>107</v>
      </c>
      <c r="B15" s="17" t="s">
        <v>158</v>
      </c>
      <c r="C15" s="23" t="s">
        <v>108</v>
      </c>
      <c r="D15" s="19" t="s">
        <v>148</v>
      </c>
      <c r="E15" s="20" t="s">
        <v>149</v>
      </c>
    </row>
    <row r="16" spans="1:5" ht="25.35" customHeight="1" x14ac:dyDescent="0.3">
      <c r="A16" s="16" t="s">
        <v>109</v>
      </c>
      <c r="B16" s="17" t="s">
        <v>159</v>
      </c>
      <c r="C16" s="18" t="s">
        <v>110</v>
      </c>
      <c r="D16" s="19" t="s">
        <v>149</v>
      </c>
      <c r="E16" s="20" t="s">
        <v>149</v>
      </c>
    </row>
    <row r="17" spans="1:5" ht="25.35" customHeight="1" x14ac:dyDescent="0.3">
      <c r="A17" s="16" t="s">
        <v>111</v>
      </c>
      <c r="B17" s="17" t="s">
        <v>160</v>
      </c>
      <c r="C17" s="18" t="s">
        <v>112</v>
      </c>
      <c r="D17" s="19" t="s">
        <v>148</v>
      </c>
      <c r="E17" s="20" t="s">
        <v>148</v>
      </c>
    </row>
    <row r="18" spans="1:5" ht="25.35" customHeight="1" x14ac:dyDescent="0.3">
      <c r="A18" s="16" t="s">
        <v>113</v>
      </c>
      <c r="B18" s="17" t="s">
        <v>161</v>
      </c>
      <c r="C18" s="18" t="s">
        <v>114</v>
      </c>
      <c r="D18" s="19" t="s">
        <v>148</v>
      </c>
      <c r="E18" s="20" t="s">
        <v>149</v>
      </c>
    </row>
    <row r="19" spans="1:5" ht="25.35" customHeight="1" x14ac:dyDescent="0.3">
      <c r="A19" s="16" t="s">
        <v>115</v>
      </c>
      <c r="B19" s="24" t="s">
        <v>162</v>
      </c>
      <c r="C19" s="18" t="s">
        <v>116</v>
      </c>
      <c r="D19" s="19" t="s">
        <v>148</v>
      </c>
      <c r="E19" s="20" t="s">
        <v>149</v>
      </c>
    </row>
    <row r="20" spans="1:5" ht="25.35" customHeight="1" x14ac:dyDescent="0.3">
      <c r="A20" s="16" t="s">
        <v>117</v>
      </c>
      <c r="B20" s="17" t="s">
        <v>163</v>
      </c>
      <c r="C20" s="18" t="s">
        <v>118</v>
      </c>
      <c r="D20" s="19" t="s">
        <v>149</v>
      </c>
      <c r="E20" s="20" t="s">
        <v>149</v>
      </c>
    </row>
    <row r="21" spans="1:5" ht="25.35" customHeight="1" x14ac:dyDescent="0.3">
      <c r="A21" s="16" t="s">
        <v>119</v>
      </c>
      <c r="B21" s="25" t="s">
        <v>164</v>
      </c>
      <c r="C21" s="26" t="s">
        <v>120</v>
      </c>
      <c r="D21" s="21" t="s">
        <v>148</v>
      </c>
      <c r="E21" s="20" t="s">
        <v>149</v>
      </c>
    </row>
    <row r="22" spans="1:5" ht="25.35" customHeight="1" x14ac:dyDescent="0.3">
      <c r="A22" s="16" t="s">
        <v>121</v>
      </c>
      <c r="B22" s="17" t="s">
        <v>165</v>
      </c>
      <c r="C22" s="18" t="s">
        <v>122</v>
      </c>
      <c r="D22" s="19" t="s">
        <v>149</v>
      </c>
      <c r="E22" s="20" t="s">
        <v>149</v>
      </c>
    </row>
    <row r="23" spans="1:5" ht="25.35" customHeight="1" x14ac:dyDescent="0.3">
      <c r="A23" s="16" t="s">
        <v>123</v>
      </c>
      <c r="B23" s="17" t="s">
        <v>166</v>
      </c>
      <c r="C23" s="18" t="s">
        <v>124</v>
      </c>
      <c r="D23" s="19" t="s">
        <v>149</v>
      </c>
      <c r="E23" s="20" t="s">
        <v>149</v>
      </c>
    </row>
    <row r="24" spans="1:5" ht="25.35" customHeight="1" thickBot="1" x14ac:dyDescent="0.35">
      <c r="A24" s="16" t="s">
        <v>125</v>
      </c>
      <c r="B24" s="17" t="s">
        <v>167</v>
      </c>
      <c r="C24" s="18" t="s">
        <v>126</v>
      </c>
      <c r="D24" s="19" t="s">
        <v>149</v>
      </c>
      <c r="E24" s="20" t="s">
        <v>149</v>
      </c>
    </row>
    <row r="25" spans="1:5" ht="18" customHeight="1" thickBot="1" x14ac:dyDescent="0.35">
      <c r="A25" s="366" t="s">
        <v>168</v>
      </c>
      <c r="B25" s="367"/>
      <c r="C25" s="367"/>
      <c r="D25" s="367"/>
      <c r="E25" s="368"/>
    </row>
    <row r="26" spans="1:5" ht="25.35" customHeight="1" x14ac:dyDescent="0.3">
      <c r="A26" s="11" t="s">
        <v>127</v>
      </c>
      <c r="B26" s="27" t="s">
        <v>169</v>
      </c>
      <c r="C26" s="28" t="s">
        <v>128</v>
      </c>
      <c r="D26" s="28" t="s">
        <v>148</v>
      </c>
      <c r="E26" s="15" t="s">
        <v>149</v>
      </c>
    </row>
    <row r="27" spans="1:5" ht="25.35" customHeight="1" thickBot="1" x14ac:dyDescent="0.35">
      <c r="A27" s="29" t="s">
        <v>129</v>
      </c>
      <c r="B27" s="30" t="s">
        <v>170</v>
      </c>
      <c r="C27" s="31" t="s">
        <v>130</v>
      </c>
      <c r="D27" s="31" t="s">
        <v>148</v>
      </c>
      <c r="E27" s="32" t="s">
        <v>149</v>
      </c>
    </row>
    <row r="28" spans="1:5" ht="18.75" customHeight="1" thickBot="1" x14ac:dyDescent="0.35">
      <c r="A28" s="360" t="s">
        <v>171</v>
      </c>
      <c r="B28" s="361"/>
      <c r="C28" s="361"/>
      <c r="D28" s="361"/>
      <c r="E28" s="362"/>
    </row>
    <row r="29" spans="1:5" ht="25.35" customHeight="1" thickBot="1" x14ac:dyDescent="0.35">
      <c r="A29" s="33" t="s">
        <v>131</v>
      </c>
      <c r="B29" s="34" t="s">
        <v>172</v>
      </c>
      <c r="C29" s="35" t="s">
        <v>73</v>
      </c>
      <c r="D29" s="35" t="s">
        <v>148</v>
      </c>
      <c r="E29" s="36" t="s">
        <v>148</v>
      </c>
    </row>
    <row r="30" spans="1:5" x14ac:dyDescent="0.3">
      <c r="A30" s="363"/>
      <c r="B30" s="363"/>
      <c r="C30" s="363"/>
      <c r="D30" s="363"/>
      <c r="E30" s="363"/>
    </row>
    <row r="31" spans="1:5" x14ac:dyDescent="0.3">
      <c r="A31" s="6" t="s">
        <v>285</v>
      </c>
      <c r="B31" s="6"/>
      <c r="C31" s="6"/>
      <c r="D31" s="6"/>
      <c r="E31" s="6"/>
    </row>
  </sheetData>
  <mergeCells count="7">
    <mergeCell ref="A28:E28"/>
    <mergeCell ref="A30:E30"/>
    <mergeCell ref="A1:E1"/>
    <mergeCell ref="A3:E3"/>
    <mergeCell ref="A25:E25"/>
    <mergeCell ref="A2:E2"/>
    <mergeCell ref="A5:E5"/>
  </mergeCells>
  <pageMargins left="0.70866141732283472" right="0.70866141732283472" top="0.74803149606299213" bottom="0.74803149606299213" header="0.31496062992125984" footer="0.31496062992125984"/>
  <pageSetup paperSize="9" orientation="portrait" r:id="rId1"/>
  <ignoredErrors>
    <ignoredError sqref="A6:A24 A26:A27 A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PRI-1</vt:lpstr>
      <vt:lpstr>PRI-2</vt:lpstr>
      <vt:lpstr>PRI-3</vt:lpstr>
      <vt:lpstr>PRI-4</vt:lpstr>
      <vt:lpstr>SEC-1</vt:lpstr>
      <vt:lpstr>SEC-2</vt:lpstr>
      <vt:lpstr>SEC-3</vt:lpstr>
      <vt:lpstr>SEC-4</vt:lpstr>
      <vt:lpstr>SEC-5</vt:lpstr>
      <vt:lpstr>SEC-6</vt:lpstr>
      <vt:lpstr>SEC-7</vt:lpstr>
      <vt:lpstr>SEC-8</vt:lpstr>
      <vt:lpstr>SEC-9A</vt:lpstr>
      <vt:lpstr>SEC-9B</vt:lpstr>
      <vt:lpstr>SEC-10</vt:lpstr>
      <vt:lpstr>LIST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В.З.</dc:creator>
  <cp:lastModifiedBy>д-я "Фискални услуги"</cp:lastModifiedBy>
  <cp:lastPrinted>2024-04-17T12:17:28Z</cp:lastPrinted>
  <dcterms:created xsi:type="dcterms:W3CDTF">2024-01-22T12:18:30Z</dcterms:created>
  <dcterms:modified xsi:type="dcterms:W3CDTF">2024-04-19T10:52:51Z</dcterms:modified>
</cp:coreProperties>
</file>