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06-FISCAL_AGENT_FA\04-Information for GS Market\05-GS Market - quarterly data\"/>
    </mc:Choice>
  </mc:AlternateContent>
  <bookViews>
    <workbookView xWindow="0" yWindow="0" windowWidth="23256" windowHeight="9036"/>
  </bookViews>
  <sheets>
    <sheet name="PRI-1" sheetId="10" r:id="rId1"/>
    <sheet name="PRI-2" sheetId="11" r:id="rId2"/>
    <sheet name="PRI-3" sheetId="12" r:id="rId3"/>
    <sheet name="PRI-4" sheetId="13" r:id="rId4"/>
    <sheet name="SEC-1" sheetId="1" r:id="rId5"/>
    <sheet name="SEC-2" sheetId="2" r:id="rId6"/>
    <sheet name="SEC-3" sheetId="3" r:id="rId7"/>
    <sheet name="SEC-4" sheetId="4" r:id="rId8"/>
    <sheet name="SEC-5" sheetId="5" r:id="rId9"/>
    <sheet name="SEC-6" sheetId="6" r:id="rId10"/>
    <sheet name="SEC-7" sheetId="7" r:id="rId11"/>
    <sheet name="SEC-8" sheetId="8" r:id="rId12"/>
    <sheet name="SEC-9" sheetId="9" state="hidden" r:id="rId13"/>
    <sheet name="SEC-9A" sheetId="18" r:id="rId14"/>
    <sheet name="SEC-9B" sheetId="19" r:id="rId15"/>
    <sheet name="SEC-10" sheetId="14" r:id="rId16"/>
    <sheet name="LIST" sheetId="15" r:id="rId17"/>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9" i="13" l="1"/>
  <c r="J131" i="13" s="1"/>
  <c r="J133" i="13" s="1"/>
  <c r="I129" i="13"/>
  <c r="I131" i="13" s="1"/>
  <c r="I133" i="13" s="1"/>
  <c r="H129" i="13"/>
  <c r="H131" i="13" s="1"/>
  <c r="H133" i="13" s="1"/>
  <c r="G127" i="13"/>
  <c r="G129" i="13" s="1"/>
  <c r="G131" i="13" s="1"/>
  <c r="G133" i="13" s="1"/>
  <c r="F127" i="13"/>
  <c r="F129" i="13" s="1"/>
  <c r="F131" i="13" s="1"/>
  <c r="F133" i="13" s="1"/>
  <c r="E127" i="13"/>
  <c r="E129" i="13" s="1"/>
  <c r="E131" i="13" s="1"/>
  <c r="E133" i="13" s="1"/>
  <c r="J114" i="13"/>
  <c r="I114" i="13"/>
  <c r="H114" i="13"/>
  <c r="G109" i="13"/>
  <c r="G114" i="13" s="1"/>
  <c r="F109" i="13"/>
  <c r="F114" i="13" s="1"/>
  <c r="E109" i="13"/>
  <c r="E114" i="13" s="1"/>
  <c r="A104" i="13"/>
  <c r="J93" i="13"/>
  <c r="I93" i="13"/>
  <c r="G88" i="13"/>
  <c r="F88" i="13"/>
  <c r="E88" i="13"/>
  <c r="G82" i="13"/>
  <c r="F82" i="13"/>
  <c r="E82" i="13"/>
  <c r="H81" i="13"/>
  <c r="H93" i="13" s="1"/>
  <c r="G77" i="13"/>
  <c r="F77" i="13"/>
  <c r="E77" i="13"/>
  <c r="G70" i="13"/>
  <c r="F70" i="13"/>
  <c r="E70" i="13"/>
  <c r="G68" i="13"/>
  <c r="F68" i="13"/>
  <c r="E68" i="13"/>
  <c r="G60" i="13"/>
  <c r="F60" i="13"/>
  <c r="E60" i="13"/>
  <c r="J47" i="13"/>
  <c r="I47" i="13"/>
  <c r="H47" i="13"/>
  <c r="G41" i="13"/>
  <c r="G47" i="13" s="1"/>
  <c r="F41" i="13"/>
  <c r="F47" i="13" s="1"/>
  <c r="E41" i="13"/>
  <c r="E47" i="13" s="1"/>
  <c r="J39" i="13"/>
  <c r="I39" i="13"/>
  <c r="H39" i="13"/>
  <c r="G36" i="13"/>
  <c r="F36" i="13"/>
  <c r="E36" i="13"/>
  <c r="G32" i="13"/>
  <c r="F32" i="13"/>
  <c r="E32" i="13"/>
  <c r="J29" i="13"/>
  <c r="I29" i="13"/>
  <c r="H29" i="13"/>
  <c r="G26" i="13"/>
  <c r="G29" i="13" s="1"/>
  <c r="F26" i="13"/>
  <c r="F29" i="13" s="1"/>
  <c r="E26" i="13"/>
  <c r="E29" i="13" s="1"/>
  <c r="J25" i="13"/>
  <c r="I25" i="13"/>
  <c r="H25" i="13"/>
  <c r="O19" i="13"/>
  <c r="G19" i="13"/>
  <c r="F19" i="13"/>
  <c r="E19" i="13"/>
  <c r="G14" i="13"/>
  <c r="G25" i="13" s="1"/>
  <c r="F14" i="13"/>
  <c r="E14" i="13"/>
  <c r="J13" i="13"/>
  <c r="I13" i="13"/>
  <c r="H13" i="13"/>
  <c r="G8" i="13"/>
  <c r="G13" i="13" s="1"/>
  <c r="F8" i="13"/>
  <c r="F13" i="13" s="1"/>
  <c r="E8" i="13"/>
  <c r="E13" i="13" s="1"/>
  <c r="E25" i="13" l="1"/>
  <c r="I115" i="13"/>
  <c r="E93" i="13"/>
  <c r="F25" i="13"/>
  <c r="F30" i="13" s="1"/>
  <c r="H115" i="13"/>
  <c r="F93" i="13"/>
  <c r="J30" i="13"/>
  <c r="E39" i="13"/>
  <c r="E115" i="13" s="1"/>
  <c r="E116" i="13" s="1"/>
  <c r="F39" i="13"/>
  <c r="J115" i="13"/>
  <c r="G93" i="13"/>
  <c r="G30" i="13"/>
  <c r="H30" i="13"/>
  <c r="H116" i="13" s="1"/>
  <c r="I30" i="13"/>
  <c r="I116" i="13" s="1"/>
  <c r="G39" i="13"/>
  <c r="G115" i="13" s="1"/>
  <c r="G116" i="13" s="1"/>
  <c r="E30" i="13"/>
  <c r="F115" i="13" l="1"/>
  <c r="F116" i="13"/>
  <c r="J116" i="13"/>
  <c r="F22" i="12" l="1"/>
  <c r="F20" i="12"/>
  <c r="F18" i="12"/>
  <c r="F16" i="12"/>
  <c r="F14" i="12"/>
  <c r="F18" i="10"/>
  <c r="F17" i="10"/>
  <c r="F27" i="12" l="1"/>
  <c r="C5" i="4"/>
  <c r="D12" i="4" s="1"/>
  <c r="C16" i="3"/>
  <c r="C21" i="3" s="1"/>
  <c r="C6" i="3"/>
  <c r="C8" i="3" s="1"/>
  <c r="C12" i="4" l="1"/>
  <c r="C20" i="3"/>
  <c r="C22" i="3" s="1"/>
  <c r="C7" i="3"/>
  <c r="C9" i="3" l="1"/>
</calcChain>
</file>

<file path=xl/sharedStrings.xml><?xml version="1.0" encoding="utf-8"?>
<sst xmlns="http://schemas.openxmlformats.org/spreadsheetml/2006/main" count="522" uniqueCount="289">
  <si>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</si>
  <si>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</si>
  <si>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</si>
  <si>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</si>
  <si>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</si>
  <si>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</si>
  <si>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</si>
  <si>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</si>
  <si>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</si>
  <si>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</si>
  <si>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</si>
  <si>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</si>
  <si>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</si>
  <si>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</si>
  <si>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</si>
  <si>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</si>
  <si>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</si>
  <si>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</si>
  <si>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</si>
  <si>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</si>
  <si>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</si>
  <si>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</si>
  <si>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</si>
  <si>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</si>
  <si>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</si>
  <si>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</si>
  <si>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</si>
  <si>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</si>
  <si>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</si>
  <si>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</si>
  <si>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</si>
  <si>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</si>
  <si>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</si>
  <si>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</si>
  <si>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</si>
  <si>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</si>
  <si>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</si>
  <si>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20 400 14214</t>
  </si>
  <si>
    <t>380 000 000.00</t>
  </si>
  <si>
    <t>BG 20 300 20114</t>
  </si>
  <si>
    <t>600 000 000.00</t>
  </si>
  <si>
    <t>BG 20 401 17215</t>
  </si>
  <si>
    <t>250 000 000.00</t>
  </si>
  <si>
    <t>BG 20 401 15219</t>
  </si>
  <si>
    <t>235 000 000.00</t>
  </si>
  <si>
    <t>BG 20 301 21110</t>
  </si>
  <si>
    <t>1 800 000 000.00</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</si>
  <si>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</si>
  <si>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</si>
  <si>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</si>
  <si>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</si>
  <si>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</si>
  <si>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</si>
  <si>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</si>
  <si>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</si>
  <si>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</si>
  <si>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</si>
  <si>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</si>
  <si>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</si>
  <si>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</si>
  <si>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</si>
  <si>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</si>
  <si>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</si>
  <si>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</si>
  <si>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</si>
  <si>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</si>
  <si>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</si>
  <si>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</si>
  <si>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</si>
  <si>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</si>
  <si>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10 615 399 582.15</t>
  </si>
  <si>
    <t>Issue date</t>
  </si>
  <si>
    <t>Pending Interest payment</t>
  </si>
  <si>
    <t>XS1083844503 - Eurobonds 10 years</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</si>
  <si>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</si>
  <si>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</si>
  <si>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</si>
  <si>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</si>
  <si>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</si>
  <si>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</si>
  <si>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</si>
  <si>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</si>
  <si>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</si>
  <si>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</si>
  <si>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</si>
  <si>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</si>
  <si>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</si>
  <si>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</si>
  <si>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</si>
  <si>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</si>
  <si>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</si>
  <si>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</si>
  <si>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</si>
  <si>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</si>
  <si>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</si>
  <si>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</si>
  <si>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</si>
  <si>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</si>
  <si>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</si>
  <si>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</si>
  <si>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</si>
  <si>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</si>
  <si>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</si>
  <si>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</si>
  <si>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</si>
  <si>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 xml:space="preserve">*BG 20 301 21110/17.11.2021  </t>
  </si>
  <si>
    <t>First tranche</t>
  </si>
  <si>
    <t>Second tranche</t>
  </si>
  <si>
    <t>Third tranche</t>
  </si>
  <si>
    <t>Fourth tranche</t>
  </si>
  <si>
    <t>Three-year-and-six-month issues, total</t>
  </si>
  <si>
    <t xml:space="preserve">*BG 20 300 20114/15.01.2020  </t>
  </si>
  <si>
    <t>-</t>
  </si>
  <si>
    <t xml:space="preserve">*BG 20 300 21112/24.02.2021  </t>
  </si>
  <si>
    <t>Fifth tranche</t>
  </si>
  <si>
    <t>Five-year issues, total</t>
  </si>
  <si>
    <t xml:space="preserve">*BG 20 300 22219/28.09.2022  </t>
  </si>
  <si>
    <t>Five-year-and-six-month issues, total</t>
  </si>
  <si>
    <t>Medium-term issues, total</t>
  </si>
  <si>
    <t xml:space="preserve">*BG 20 401 17215/27.09.2017  </t>
  </si>
  <si>
    <t xml:space="preserve">*BG 20 401 21217/24.11.2021  </t>
  </si>
  <si>
    <t>Seven-year-and-six-month issues, total</t>
  </si>
  <si>
    <t xml:space="preserve">*BG 20 401 15219/22.04.2015  </t>
  </si>
  <si>
    <t>Ten-year issues, total</t>
  </si>
  <si>
    <t>* Tap issue.</t>
  </si>
  <si>
    <t>1. The Ministry of Finance (MF) rejected all bids for the auctions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</si>
  <si>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</si>
  <si>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t xml:space="preserve">*BG 20 400 14 214/15.01.2014  </t>
  </si>
  <si>
    <t>Third  tranche</t>
  </si>
  <si>
    <t>Sixth tranche</t>
  </si>
  <si>
    <t>Seventh tranche</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</si>
  <si>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</si>
  <si>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</si>
  <si>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</si>
  <si>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</si>
  <si>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</si>
  <si>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</si>
  <si>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</si>
  <si>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</si>
  <si>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2. The Ministry of Finance (MF) rejected all bids for the auction conducted on 8 March 2021 for sale of a tap government securities issue with a payment date on 10 March 2021.                          </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</si>
  <si>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</si>
  <si>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</si>
  <si>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</si>
  <si>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</si>
  <si>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</si>
  <si>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</si>
  <si>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</si>
  <si>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</si>
  <si>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</si>
  <si>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</si>
  <si>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</si>
  <si>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</si>
  <si>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</si>
  <si>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</si>
  <si>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</si>
  <si>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</si>
  <si>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</si>
  <si>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</si>
  <si>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</si>
  <si>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</si>
  <si>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</si>
  <si>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</si>
  <si>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</si>
  <si>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</si>
  <si>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</si>
  <si>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</si>
  <si>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</si>
  <si>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</si>
  <si>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</si>
  <si>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</si>
  <si>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</si>
  <si>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</si>
  <si>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</si>
  <si>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</si>
  <si>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</si>
  <si>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</si>
  <si>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</si>
  <si>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</si>
  <si>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</si>
  <si>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</si>
  <si>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</si>
  <si>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</si>
  <si>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</si>
  <si>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0155</t>
  </si>
  <si>
    <t>KBC BANK BULGARIA EAD</t>
  </si>
  <si>
    <t>RZBBBGSF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</si>
  <si>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</si>
  <si>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</si>
  <si>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</si>
  <si>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</si>
  <si>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</si>
  <si>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</si>
  <si>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</si>
  <si>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</si>
  <si>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</si>
  <si>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</si>
  <si>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</si>
  <si>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</si>
  <si>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</si>
  <si>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TOKUDA BANK AD</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</si>
  <si>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</si>
  <si>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</si>
  <si>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</si>
  <si>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</si>
  <si>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</si>
  <si>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</si>
  <si>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</si>
  <si>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</si>
  <si>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</si>
  <si>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</si>
  <si>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</si>
  <si>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</si>
  <si>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</si>
  <si>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</si>
  <si>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</si>
  <si>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</si>
  <si>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</si>
  <si>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BULGARIAN DEVELOPMENT  BANK AD</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</si>
  <si>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</si>
  <si>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</si>
  <si>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</si>
  <si>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</si>
  <si>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</si>
  <si>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</si>
  <si>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</si>
  <si>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</si>
  <si>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</si>
  <si>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</si>
  <si>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</si>
  <si>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</si>
  <si>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</si>
  <si>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</si>
  <si>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</si>
  <si>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</si>
  <si>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</si>
  <si>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</si>
  <si>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</si>
  <si>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</si>
  <si>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r>
      <t xml:space="preserve">                                                                                      </t>
    </r>
    <r>
      <rPr>
        <i/>
        <sz val="12"/>
        <rFont val="Times New Roman"/>
        <family val="1"/>
        <charset val="204"/>
      </rPr>
      <t>Banks</t>
    </r>
  </si>
  <si>
    <t xml:space="preserve">     Other</t>
  </si>
  <si>
    <t>LIST
of the Participants in the Electronic System for Registration and Servicing of  
Trade in Book-entry Government Securities (ESROT)</t>
  </si>
  <si>
    <t>Note: 
Covers repo agreements (incl. reverse repo agreements) concluded throughout the period.</t>
  </si>
  <si>
    <t xml:space="preserve">Note: 
1. The volume of government securities transactions includes purchases and sales, repo agreements  (incl. reverse repo agreements) as well as transactions  with and on behalf of customers.
2. Transactions in government securities denominated in foreign currency are recalculated using the BNB exchange rate of respective  currencies on the day of conclusion of the transaction.
3. The volume of transactions, incl. government securities, on the Bulgarian Stock Exchange and over-the-counter market is at market value
</t>
  </si>
  <si>
    <t>Volume of Government Securities Transctions in the Secondary Market and Securities Transctions oh the Bulgarian Stock Exchange and Over-the-counter Market</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</si>
  <si>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</si>
  <si>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</si>
  <si>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</si>
  <si>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</si>
  <si>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</si>
  <si>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</si>
  <si>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</si>
  <si>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</si>
  <si>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</si>
  <si>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</si>
  <si>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</si>
  <si>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 xml:space="preserve"> up to 7 years BGN 2,083.5 million 77%</t>
  </si>
  <si>
    <t xml:space="preserve"> up to 25 years BGN 624,4 million 23%</t>
  </si>
  <si>
    <t xml:space="preserve"> up to 25 years BGN 6,781.6 million 23%</t>
  </si>
  <si>
    <t>BGN 2,678.8 million 99%</t>
  </si>
  <si>
    <t xml:space="preserve"> up to 7 years BGN 12,010.6 million 88%</t>
  </si>
  <si>
    <t>BGN 26.6 million 1%</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</si>
  <si>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t>
    </r>
  </si>
  <si>
    <r>
      <t xml:space="preserve">Fourth tranche </t>
    </r>
    <r>
      <rPr>
        <b/>
        <vertAlign val="superscript"/>
        <sz val="10"/>
        <rFont val="Times New Roman"/>
        <family val="1"/>
        <charset val="204"/>
      </rPr>
      <t>1</t>
    </r>
  </si>
  <si>
    <r>
      <t xml:space="preserve">Second tranche </t>
    </r>
    <r>
      <rPr>
        <b/>
        <vertAlign val="superscript"/>
        <sz val="10"/>
        <rFont val="Times New Roman"/>
        <family val="1"/>
        <charset val="204"/>
      </rPr>
      <t>1</t>
    </r>
  </si>
  <si>
    <r>
      <t xml:space="preserve">Second tranche </t>
    </r>
    <r>
      <rPr>
        <b/>
        <vertAlign val="superscript"/>
        <sz val="10"/>
        <rFont val="Times New Roman"/>
        <family val="1"/>
        <charset val="204"/>
      </rPr>
      <t>2</t>
    </r>
  </si>
  <si>
    <t>* Over the 1 January to 31 Decenber 2024 period</t>
  </si>
  <si>
    <t>2023</t>
  </si>
  <si>
    <t>March 2024</t>
  </si>
  <si>
    <t>Tradable Government Securities Issued by the Government in Domestic Market,
Circulating as of 31 March 2024*</t>
  </si>
  <si>
    <t xml:space="preserve"> * The MF did not announce any government securities auctions during the first quarter of 2024.</t>
  </si>
  <si>
    <t xml:space="preserve">                                        Volume and Structure of Transactions in Tradable Government Securities by Maturity of Issues (First Quarter)</t>
  </si>
  <si>
    <t>Volume of Transactions in Tradable Governmant Securities 
/first quarter/</t>
  </si>
  <si>
    <t>Number of Transactions in Tradable Governmant Securities 
/first quarter/</t>
  </si>
  <si>
    <t xml:space="preserve">Notes:
1. Covers repo agreements (incl. reverse repo agreements) concluded throughout the period.  
2. The lev equivalent of transactions in government securities denominated in foreign currency is recalculated using the BNB exchange rate of respective currencies on the 
day of conclusion of the transaction. </t>
  </si>
  <si>
    <t>Tradable Government Securities Issued by the Government in Foreign Markets,
Circulating as of 31 March 2024</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</si>
  <si>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</si>
  <si>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</si>
  <si>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</si>
  <si>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</si>
  <si>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</si>
  <si>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</si>
  <si>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</si>
  <si>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</si>
  <si>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</si>
  <si>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GOVERNMENT SECURITIES SOLD AT AUCTIONS, CIRCULATING AS OF 31 MARCH 2024</t>
  </si>
  <si>
    <t>GOVERNMENT SECURITIES SOLD AT AUCTIONS, CIRCULATING AS OF  31 MARCH 2024</t>
  </si>
  <si>
    <t>march 2023</t>
  </si>
  <si>
    <t xml:space="preserve">Banks </t>
  </si>
  <si>
    <r>
      <rPr>
        <b/>
        <sz val="10"/>
        <color theme="2" tint="-0.749992370372631"/>
        <rFont val="Times New Roman"/>
        <family val="1"/>
        <charset val="204"/>
      </rPr>
      <t>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31 March 2024.</t>
    </r>
  </si>
</sst>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 _л_в_._-;\-* #,##0.00\ _л_в_._-;_-* &quot;-&quot;??\ _л_в_._-;_-@_-"/>
    <numFmt numFmtId="164" formatCode="#,##0.0"/>
    <numFmt numFmtId="165" formatCode="#,##0.00000"/>
    <numFmt numFmtId="166" formatCode="_-* #,##0.0\ _л_в_._-;\-* #,##0.0\ _л_в_._-;_-* &quot;-&quot;??\ _л_в_._-;_-@_-"/>
    <numFmt numFmtId="167" formatCode="0.0"/>
    <numFmt numFmtId="168" formatCode="0.0%"/>
    <numFmt numFmtId="169" formatCode="0.000"/>
    <numFmt numFmtId="170" formatCode="_-* #,##0.00\ _л_в_-;\-* #,##0.00\ _л_в_-;_-* &quot;-&quot;??\ _л_в_-;_-@_-"/>
    <numFmt numFmtId="171" formatCode="_-* #,##0\ _л_в_-;\-* #,##0\ _л_в_-;_-* &quot;-&quot;??\ _л_в_-;_-@_-"/>
  </numFmts>
  <fonts count="68" x14ac:knownFonts="1">
    <font>
      <sz val="12"/>
      <color theme="1"/>
      <name val="Times New Roman"/>
      <family val="2"/>
      <charset val="204"/>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Cyr"/>
      <family val="1"/>
      <charset val="204"/>
    </font>
    <font>
      <sz val="10"/>
      <name val="Arial Cyr"/>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i/>
      <sz val="12"/>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b/>
      <sz val="7"/>
      <color rgb="FF000000"/>
      <name val="Arial"/>
      <family val="2"/>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7"/>
      <color indexed="10"/>
      <name val="Times New Roman"/>
      <family val="1"/>
      <charset val="204"/>
    </font>
    <font>
      <b/>
      <sz val="7"/>
      <name val="Times New Roman"/>
      <family val="1"/>
      <charset val="204"/>
    </font>
    <font>
      <b/>
      <sz val="10"/>
      <color indexed="8"/>
      <name val="Times New Roman"/>
      <family val="1"/>
      <charset val="204"/>
    </font>
    <font>
      <b/>
      <sz val="10"/>
      <name val="Times New Roman"/>
      <family val="1"/>
      <charset val="204"/>
    </font>
    <font>
      <b/>
      <vertAlign val="superscript"/>
      <sz val="10"/>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b/>
      <sz val="8"/>
      <color indexed="8"/>
      <name val="Times New Roman"/>
      <family val="1"/>
      <charset val="204"/>
    </font>
    <font>
      <sz val="11"/>
      <color theme="1"/>
      <name val="Times New Roman"/>
      <family val="1"/>
      <charset val="204"/>
    </font>
  </fonts>
  <fills count="46">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4">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thin">
        <color indexed="64"/>
      </top>
      <bottom style="thin">
        <color indexed="64"/>
      </bottom>
      <diagonal/>
    </border>
  </borders>
  <cellStyleXfs count="56">
    <xf numFmtId="0" fontId="0" fillId="0" borderId="0"/>
    <xf numFmtId="43" fontId="2" fillId="0" borderId="0" applyFont="0" applyFill="0" applyBorder="0" applyAlignment="0" applyProtection="0"/>
    <xf numFmtId="9" fontId="2" fillId="0" borderId="0" applyFont="0" applyFill="0" applyBorder="0" applyAlignment="0" applyProtection="0"/>
    <xf numFmtId="0" fontId="9" fillId="0" borderId="0"/>
    <xf numFmtId="0" fontId="12" fillId="0" borderId="0"/>
    <xf numFmtId="0" fontId="13" fillId="0" borderId="0"/>
    <xf numFmtId="0" fontId="47" fillId="0" borderId="0" applyNumberFormat="0" applyFill="0" applyBorder="0" applyAlignment="0" applyProtection="0"/>
    <xf numFmtId="0" fontId="48" fillId="0" borderId="34" applyNumberFormat="0" applyFill="0" applyAlignment="0" applyProtection="0"/>
    <xf numFmtId="0" fontId="49" fillId="0" borderId="35" applyNumberFormat="0" applyFill="0" applyAlignment="0" applyProtection="0"/>
    <xf numFmtId="0" fontId="50" fillId="0" borderId="36" applyNumberFormat="0" applyFill="0" applyAlignment="0" applyProtection="0"/>
    <xf numFmtId="0" fontId="50" fillId="0" borderId="0" applyNumberFormat="0" applyFill="0" applyBorder="0" applyAlignment="0" applyProtection="0"/>
    <xf numFmtId="0" fontId="51" fillId="15" borderId="0" applyNumberFormat="0" applyBorder="0" applyAlignment="0" applyProtection="0"/>
    <xf numFmtId="0" fontId="52" fillId="16" borderId="0" applyNumberFormat="0" applyBorder="0" applyAlignment="0" applyProtection="0"/>
    <xf numFmtId="0" fontId="53" fillId="17" borderId="0" applyNumberFormat="0" applyBorder="0" applyAlignment="0" applyProtection="0"/>
    <xf numFmtId="0" fontId="54" fillId="18" borderId="37" applyNumberFormat="0" applyAlignment="0" applyProtection="0"/>
    <xf numFmtId="0" fontId="55" fillId="19" borderId="38" applyNumberFormat="0" applyAlignment="0" applyProtection="0"/>
    <xf numFmtId="0" fontId="56" fillId="19" borderId="37" applyNumberFormat="0" applyAlignment="0" applyProtection="0"/>
    <xf numFmtId="0" fontId="57" fillId="0" borderId="39" applyNumberFormat="0" applyFill="0" applyAlignment="0" applyProtection="0"/>
    <xf numFmtId="0" fontId="58" fillId="20" borderId="40"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42" applyNumberFormat="0" applyFill="0" applyAlignment="0" applyProtection="0"/>
    <xf numFmtId="0" fontId="6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62" fillId="25" borderId="0" applyNumberFormat="0" applyBorder="0" applyAlignment="0" applyProtection="0"/>
    <xf numFmtId="0" fontId="6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62" fillId="29" borderId="0" applyNumberFormat="0" applyBorder="0" applyAlignment="0" applyProtection="0"/>
    <xf numFmtId="0" fontId="6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62" fillId="33" borderId="0" applyNumberFormat="0" applyBorder="0" applyAlignment="0" applyProtection="0"/>
    <xf numFmtId="0" fontId="62"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62" fillId="37" borderId="0" applyNumberFormat="0" applyBorder="0" applyAlignment="0" applyProtection="0"/>
    <xf numFmtId="0" fontId="62"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62" fillId="41" borderId="0" applyNumberFormat="0" applyBorder="0" applyAlignment="0" applyProtection="0"/>
    <xf numFmtId="0" fontId="62"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62" fillId="45" borderId="0" applyNumberFormat="0" applyBorder="0" applyAlignment="0" applyProtection="0"/>
    <xf numFmtId="0" fontId="63" fillId="0" borderId="0"/>
    <xf numFmtId="0" fontId="1" fillId="21" borderId="41" applyNumberFormat="0" applyFont="0" applyAlignment="0" applyProtection="0"/>
    <xf numFmtId="0" fontId="64" fillId="0" borderId="0" applyNumberFormat="0" applyFill="0" applyBorder="0" applyProtection="0"/>
    <xf numFmtId="0" fontId="65" fillId="0" borderId="0" applyNumberFormat="0" applyFill="0" applyBorder="0" applyProtection="0"/>
    <xf numFmtId="0" fontId="65" fillId="0" borderId="0" applyNumberFormat="0" applyFill="0" applyBorder="0" applyProtection="0">
      <alignment horizontal="center"/>
    </xf>
    <xf numFmtId="0" fontId="63" fillId="0" borderId="0" applyNumberFormat="0" applyFont="0" applyFill="0" applyBorder="0" applyProtection="0">
      <alignment horizontal="center"/>
    </xf>
    <xf numFmtId="0" fontId="63" fillId="0" borderId="0" applyNumberFormat="0" applyFont="0" applyFill="0" applyBorder="0" applyProtection="0">
      <alignment horizontal="right"/>
    </xf>
    <xf numFmtId="0" fontId="63" fillId="0" borderId="0" applyNumberFormat="0" applyFont="0" applyFill="0" applyBorder="0" applyProtection="0">
      <alignment horizontal="left"/>
    </xf>
    <xf numFmtId="0" fontId="63" fillId="0" borderId="0" applyNumberFormat="0" applyFont="0" applyFill="0" applyBorder="0" applyProtection="0">
      <alignment horizontal="center" wrapText="1"/>
    </xf>
    <xf numFmtId="4" fontId="63" fillId="0" borderId="0" applyFont="0" applyFill="0" applyBorder="0" applyAlignment="0" applyProtection="0"/>
  </cellStyleXfs>
  <cellXfs count="384">
    <xf numFmtId="0" fontId="0" fillId="0" borderId="0" xfId="0"/>
    <xf numFmtId="0" fontId="4" fillId="0" borderId="0" xfId="0" applyFont="1" applyAlignment="1">
      <alignment horizontal="justify" vertical="center"/>
    </xf>
    <xf numFmtId="0" fontId="6" fillId="0" borderId="0" xfId="0" applyFont="1" applyAlignment="1">
      <alignment horizontal="left" wrapText="1"/>
    </xf>
    <xf numFmtId="164" fontId="7" fillId="0" borderId="0" xfId="0" applyNumberFormat="1" applyFont="1"/>
    <xf numFmtId="0" fontId="8" fillId="0" borderId="0" xfId="0" applyFont="1"/>
    <xf numFmtId="164" fontId="8" fillId="0" borderId="0" xfId="0" applyNumberFormat="1" applyFont="1"/>
    <xf numFmtId="2" fontId="8" fillId="0" borderId="0" xfId="0" applyNumberFormat="1" applyFont="1"/>
    <xf numFmtId="0" fontId="10" fillId="0" borderId="6" xfId="3" applyFont="1" applyBorder="1" applyAlignment="1">
      <alignment horizontal="center"/>
    </xf>
    <xf numFmtId="0" fontId="10" fillId="0" borderId="7" xfId="3" applyFont="1" applyBorder="1" applyAlignment="1">
      <alignment horizontal="center"/>
    </xf>
    <xf numFmtId="0" fontId="10" fillId="0" borderId="8" xfId="3" applyFont="1" applyBorder="1" applyAlignment="1">
      <alignment horizontal="center"/>
    </xf>
    <xf numFmtId="164" fontId="10" fillId="0" borderId="9" xfId="3" applyNumberFormat="1" applyFont="1" applyBorder="1" applyAlignment="1">
      <alignment horizontal="center"/>
    </xf>
    <xf numFmtId="3" fontId="10" fillId="0" borderId="9" xfId="3" applyNumberFormat="1" applyFont="1" applyBorder="1" applyAlignment="1">
      <alignment horizontal="center"/>
    </xf>
    <xf numFmtId="164" fontId="0" fillId="0" borderId="0" xfId="0" applyNumberFormat="1"/>
    <xf numFmtId="0" fontId="0" fillId="0" borderId="0" xfId="0" applyBorder="1" applyAlignment="1">
      <alignment horizontal="center"/>
    </xf>
    <xf numFmtId="165" fontId="11" fillId="2" borderId="0" xfId="3" applyNumberFormat="1" applyFont="1" applyFill="1" applyBorder="1" applyAlignment="1">
      <alignment horizontal="center"/>
    </xf>
    <xf numFmtId="0" fontId="0" fillId="0" borderId="0" xfId="0" applyBorder="1"/>
    <xf numFmtId="4" fontId="0" fillId="0" borderId="0" xfId="0" applyNumberFormat="1"/>
    <xf numFmtId="49" fontId="7" fillId="0" borderId="0" xfId="0" applyNumberFormat="1" applyFont="1" applyAlignment="1">
      <alignment horizontal="center"/>
    </xf>
    <xf numFmtId="0" fontId="14" fillId="0" borderId="0" xfId="0" applyFont="1"/>
    <xf numFmtId="0" fontId="14" fillId="0" borderId="0" xfId="0" applyFont="1" applyAlignment="1">
      <alignment horizontal="right"/>
    </xf>
    <xf numFmtId="49" fontId="14" fillId="0" borderId="0" xfId="0" applyNumberFormat="1" applyFont="1"/>
    <xf numFmtId="0" fontId="15" fillId="3" borderId="0" xfId="0" applyFont="1" applyFill="1"/>
    <xf numFmtId="2" fontId="16" fillId="3" borderId="0" xfId="0" applyNumberFormat="1" applyFont="1" applyFill="1"/>
    <xf numFmtId="0" fontId="15" fillId="4" borderId="0" xfId="0" applyFont="1" applyFill="1"/>
    <xf numFmtId="0" fontId="0" fillId="4" borderId="0" xfId="0" applyFill="1"/>
    <xf numFmtId="0" fontId="15" fillId="5" borderId="0" xfId="0" applyFont="1" applyFill="1"/>
    <xf numFmtId="0" fontId="16" fillId="5" borderId="0" xfId="0" applyFont="1" applyFill="1"/>
    <xf numFmtId="0" fontId="16" fillId="6" borderId="0" xfId="0" applyFont="1" applyFill="1"/>
    <xf numFmtId="0" fontId="17" fillId="6" borderId="0" xfId="0" applyFont="1" applyFill="1" applyAlignment="1">
      <alignment horizontal="center" vertical="center" readingOrder="1"/>
    </xf>
    <xf numFmtId="2" fontId="14" fillId="0" borderId="0" xfId="0" applyNumberFormat="1" applyFont="1"/>
    <xf numFmtId="14" fontId="0" fillId="0" borderId="0" xfId="0" applyNumberFormat="1"/>
    <xf numFmtId="2" fontId="0" fillId="0" borderId="0" xfId="0" applyNumberFormat="1" applyFont="1" applyAlignment="1">
      <alignment horizontal="right"/>
    </xf>
    <xf numFmtId="0" fontId="19" fillId="2" borderId="0" xfId="0" applyFont="1" applyFill="1" applyBorder="1"/>
    <xf numFmtId="0" fontId="19" fillId="2" borderId="0" xfId="0" applyFont="1" applyFill="1"/>
    <xf numFmtId="0" fontId="0" fillId="3" borderId="0" xfId="0" applyFill="1"/>
    <xf numFmtId="0" fontId="18" fillId="0" borderId="0" xfId="0" applyFont="1" applyAlignment="1">
      <alignment vertical="top" wrapText="1"/>
    </xf>
    <xf numFmtId="0" fontId="0" fillId="0" borderId="0" xfId="0" applyAlignment="1"/>
    <xf numFmtId="0" fontId="14" fillId="0" borderId="0" xfId="0" applyFont="1" applyAlignment="1">
      <alignment horizontal="center"/>
    </xf>
    <xf numFmtId="2" fontId="0" fillId="0" borderId="0" xfId="0" applyNumberFormat="1"/>
    <xf numFmtId="0" fontId="21" fillId="0" borderId="0" xfId="0" applyFont="1"/>
    <xf numFmtId="0" fontId="9" fillId="0" borderId="0" xfId="0" applyFont="1"/>
    <xf numFmtId="0" fontId="10" fillId="3" borderId="21"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23" fillId="7" borderId="0" xfId="0" applyFont="1" applyFill="1" applyBorder="1" applyAlignment="1">
      <alignment horizontal="center"/>
    </xf>
    <xf numFmtId="3" fontId="3" fillId="7" borderId="0" xfId="1" applyNumberFormat="1" applyFont="1" applyFill="1" applyBorder="1" applyAlignment="1">
      <alignment horizontal="center"/>
    </xf>
    <xf numFmtId="3" fontId="3" fillId="7" borderId="16" xfId="1" applyNumberFormat="1" applyFont="1" applyFill="1" applyBorder="1" applyAlignment="1">
      <alignment horizontal="center"/>
    </xf>
    <xf numFmtId="0" fontId="9" fillId="7" borderId="0" xfId="0" applyFont="1" applyFill="1" applyBorder="1" applyAlignment="1">
      <alignment wrapText="1"/>
    </xf>
    <xf numFmtId="0" fontId="23" fillId="7" borderId="0" xfId="0" applyFont="1" applyFill="1" applyBorder="1" applyAlignment="1">
      <alignment horizontal="center" wrapText="1"/>
    </xf>
    <xf numFmtId="0" fontId="9" fillId="7" borderId="0" xfId="0" applyFont="1" applyFill="1" applyBorder="1" applyAlignment="1">
      <alignment horizontal="center" wrapText="1"/>
    </xf>
    <xf numFmtId="0" fontId="24" fillId="7" borderId="0" xfId="0" applyFont="1" applyFill="1" applyBorder="1" applyAlignment="1">
      <alignment horizontal="center"/>
    </xf>
    <xf numFmtId="49" fontId="24" fillId="7" borderId="10" xfId="0" applyNumberFormat="1" applyFont="1" applyFill="1" applyBorder="1" applyAlignment="1">
      <alignment horizontal="center"/>
    </xf>
    <xf numFmtId="0" fontId="9" fillId="7" borderId="27" xfId="0" applyFont="1" applyFill="1" applyBorder="1" applyAlignment="1">
      <alignment wrapText="1"/>
    </xf>
    <xf numFmtId="0" fontId="23" fillId="7" borderId="27" xfId="0" applyFont="1" applyFill="1" applyBorder="1" applyAlignment="1">
      <alignment horizontal="center" wrapText="1"/>
    </xf>
    <xf numFmtId="0" fontId="24" fillId="7" borderId="27" xfId="0" applyFont="1" applyFill="1" applyBorder="1" applyAlignment="1">
      <alignment horizontal="center"/>
    </xf>
    <xf numFmtId="0" fontId="24" fillId="7" borderId="28" xfId="0" applyFont="1" applyFill="1" applyBorder="1" applyAlignment="1">
      <alignment horizontal="center"/>
    </xf>
    <xf numFmtId="49" fontId="24" fillId="7" borderId="32" xfId="0" applyNumberFormat="1" applyFont="1" applyFill="1" applyBorder="1" applyAlignment="1">
      <alignment horizontal="center"/>
    </xf>
    <xf numFmtId="0" fontId="24" fillId="7" borderId="33" xfId="0" applyFont="1" applyFill="1" applyBorder="1" applyAlignment="1">
      <alignment horizontal="center"/>
    </xf>
    <xf numFmtId="49" fontId="24" fillId="7" borderId="29" xfId="0" applyNumberFormat="1" applyFont="1" applyFill="1" applyBorder="1" applyAlignment="1">
      <alignment horizontal="center"/>
    </xf>
    <xf numFmtId="0" fontId="9" fillId="7" borderId="30" xfId="0" applyFont="1" applyFill="1" applyBorder="1" applyAlignment="1">
      <alignment wrapText="1"/>
    </xf>
    <xf numFmtId="0" fontId="23" fillId="7" borderId="30" xfId="0" applyFont="1" applyFill="1" applyBorder="1" applyAlignment="1">
      <alignment horizontal="center" wrapText="1"/>
    </xf>
    <xf numFmtId="0" fontId="24" fillId="7" borderId="30" xfId="0" applyFont="1" applyFill="1" applyBorder="1" applyAlignment="1">
      <alignment horizontal="center"/>
    </xf>
    <xf numFmtId="0" fontId="24" fillId="7" borderId="31" xfId="0" applyFont="1" applyFill="1" applyBorder="1" applyAlignment="1">
      <alignment horizontal="center"/>
    </xf>
    <xf numFmtId="0" fontId="24" fillId="7" borderId="27" xfId="0" applyFont="1" applyFill="1" applyBorder="1" applyAlignment="1">
      <alignment wrapText="1"/>
    </xf>
    <xf numFmtId="0" fontId="24" fillId="7" borderId="30" xfId="0" applyFont="1" applyFill="1" applyBorder="1" applyAlignment="1">
      <alignment wrapText="1"/>
    </xf>
    <xf numFmtId="49" fontId="24" fillId="7" borderId="24" xfId="0" applyNumberFormat="1" applyFont="1" applyFill="1" applyBorder="1" applyAlignment="1">
      <alignment horizontal="center"/>
    </xf>
    <xf numFmtId="0" fontId="24" fillId="7" borderId="25" xfId="0" applyFont="1" applyFill="1" applyBorder="1" applyAlignment="1">
      <alignment wrapText="1"/>
    </xf>
    <xf numFmtId="0" fontId="24" fillId="7" borderId="25" xfId="0" applyFont="1" applyFill="1" applyBorder="1" applyAlignment="1">
      <alignment horizontal="center"/>
    </xf>
    <xf numFmtId="0" fontId="24" fillId="7" borderId="26" xfId="0" applyFont="1" applyFill="1" applyBorder="1" applyAlignment="1">
      <alignment horizontal="center"/>
    </xf>
    <xf numFmtId="0" fontId="9" fillId="0" borderId="0" xfId="0" applyFont="1" applyAlignment="1">
      <alignment horizontal="center"/>
    </xf>
    <xf numFmtId="0" fontId="9" fillId="0" borderId="0" xfId="0" applyFont="1" applyAlignment="1">
      <alignment horizontal="left"/>
    </xf>
    <xf numFmtId="0" fontId="24" fillId="0" borderId="0" xfId="0" applyFont="1"/>
    <xf numFmtId="171" fontId="9" fillId="0" borderId="0" xfId="1" applyNumberFormat="1" applyFont="1"/>
    <xf numFmtId="0" fontId="24" fillId="0" borderId="0" xfId="0" applyFont="1" applyAlignment="1">
      <alignment horizontal="center"/>
    </xf>
    <xf numFmtId="0" fontId="27" fillId="0" borderId="0" xfId="0" applyFont="1" applyAlignment="1">
      <alignment horizontal="justify" vertical="center"/>
    </xf>
    <xf numFmtId="0" fontId="28" fillId="0" borderId="0" xfId="0" applyFont="1" applyAlignment="1">
      <alignment horizontal="justify" vertical="center"/>
    </xf>
    <xf numFmtId="0" fontId="27" fillId="0" borderId="0" xfId="0" applyFont="1"/>
    <xf numFmtId="0" fontId="3" fillId="8" borderId="5" xfId="5"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2" xfId="0" applyFont="1" applyFill="1" applyBorder="1" applyAlignment="1">
      <alignment horizontal="center" vertical="center" wrapText="1"/>
    </xf>
    <xf numFmtId="0" fontId="29" fillId="7" borderId="12" xfId="0" applyFont="1" applyFill="1" applyBorder="1" applyAlignment="1">
      <alignment horizontal="right" vertical="center"/>
    </xf>
    <xf numFmtId="0" fontId="29" fillId="7" borderId="14" xfId="0" applyFont="1" applyFill="1" applyBorder="1" applyAlignment="1">
      <alignment horizontal="center" vertical="center" wrapText="1"/>
    </xf>
    <xf numFmtId="0" fontId="29" fillId="7" borderId="0" xfId="0" applyFont="1" applyFill="1" applyBorder="1" applyAlignment="1">
      <alignment horizontal="center" vertical="center" wrapText="1"/>
    </xf>
    <xf numFmtId="0" fontId="29" fillId="7" borderId="16" xfId="0" applyFont="1" applyFill="1" applyBorder="1" applyAlignment="1">
      <alignment horizontal="center" vertical="center" wrapText="1"/>
    </xf>
    <xf numFmtId="0" fontId="11" fillId="7" borderId="17" xfId="0" applyFont="1" applyFill="1" applyBorder="1" applyAlignment="1">
      <alignment horizontal="right" vertical="center"/>
    </xf>
    <xf numFmtId="0" fontId="11" fillId="7" borderId="17" xfId="0" applyFont="1" applyFill="1" applyBorder="1" applyAlignment="1">
      <alignment horizontal="center" vertical="center"/>
    </xf>
    <xf numFmtId="0" fontId="11" fillId="7" borderId="18" xfId="0" applyFont="1" applyFill="1" applyBorder="1" applyAlignment="1">
      <alignment horizontal="center" vertical="center"/>
    </xf>
    <xf numFmtId="0" fontId="31" fillId="2" borderId="0" xfId="0" applyFont="1" applyFill="1" applyBorder="1" applyAlignment="1">
      <alignment horizontal="right"/>
    </xf>
    <xf numFmtId="0" fontId="26" fillId="8" borderId="2" xfId="0" applyFont="1" applyFill="1" applyBorder="1" applyAlignment="1">
      <alignment horizontal="center"/>
    </xf>
    <xf numFmtId="0" fontId="26" fillId="8" borderId="15" xfId="0" applyFont="1" applyFill="1" applyBorder="1" applyAlignment="1">
      <alignment horizontal="center" vertical="top"/>
    </xf>
    <xf numFmtId="0" fontId="26" fillId="8" borderId="1" xfId="0" applyFont="1" applyFill="1" applyBorder="1" applyAlignment="1">
      <alignment horizontal="center" vertical="top"/>
    </xf>
    <xf numFmtId="0" fontId="26" fillId="8" borderId="3" xfId="0" applyFont="1" applyFill="1" applyBorder="1" applyAlignment="1">
      <alignment horizontal="center" vertical="top"/>
    </xf>
    <xf numFmtId="0" fontId="26" fillId="8" borderId="4" xfId="0" applyFont="1" applyFill="1" applyBorder="1" applyAlignment="1">
      <alignment horizontal="center" vertical="top"/>
    </xf>
    <xf numFmtId="0" fontId="3" fillId="7" borderId="14" xfId="0" applyNumberFormat="1" applyFont="1" applyFill="1" applyBorder="1" applyAlignment="1">
      <alignment horizontal="center"/>
    </xf>
    <xf numFmtId="3" fontId="33" fillId="7" borderId="0" xfId="1" applyNumberFormat="1" applyFont="1" applyFill="1" applyBorder="1" applyAlignment="1">
      <alignment horizontal="center"/>
    </xf>
    <xf numFmtId="49" fontId="3" fillId="7" borderId="14" xfId="0" applyNumberFormat="1" applyFont="1" applyFill="1" applyBorder="1" applyAlignment="1">
      <alignment horizontal="center"/>
    </xf>
    <xf numFmtId="49" fontId="26" fillId="7" borderId="3" xfId="0" applyNumberFormat="1" applyFont="1" applyFill="1" applyBorder="1" applyAlignment="1">
      <alignment horizontal="center"/>
    </xf>
    <xf numFmtId="3" fontId="34" fillId="7" borderId="17" xfId="1" applyNumberFormat="1" applyFont="1" applyFill="1" applyBorder="1" applyAlignment="1">
      <alignment horizontal="center"/>
    </xf>
    <xf numFmtId="3" fontId="26" fillId="7" borderId="17" xfId="1" applyNumberFormat="1" applyFont="1" applyFill="1" applyBorder="1" applyAlignment="1">
      <alignment horizontal="center"/>
    </xf>
    <xf numFmtId="3" fontId="34" fillId="7" borderId="18" xfId="1" applyNumberFormat="1" applyFont="1" applyFill="1" applyBorder="1" applyAlignment="1">
      <alignment horizontal="center"/>
    </xf>
    <xf numFmtId="0" fontId="18" fillId="0" borderId="0" xfId="0" applyFont="1" applyAlignment="1">
      <alignment horizontal="center" wrapText="1"/>
    </xf>
    <xf numFmtId="2" fontId="14" fillId="12" borderId="0" xfId="0" applyNumberFormat="1" applyFont="1" applyFill="1"/>
    <xf numFmtId="0" fontId="14" fillId="13" borderId="0" xfId="0" applyFont="1" applyFill="1"/>
    <xf numFmtId="0" fontId="14" fillId="14" borderId="0" xfId="0" applyFont="1" applyFill="1"/>
    <xf numFmtId="0" fontId="7" fillId="0" borderId="0" xfId="0" applyFont="1" applyAlignment="1">
      <alignment horizontal="left"/>
    </xf>
    <xf numFmtId="0" fontId="8" fillId="0" borderId="0" xfId="0" applyFont="1" applyAlignment="1">
      <alignment horizontal="left"/>
    </xf>
    <xf numFmtId="0" fontId="0" fillId="0" borderId="0" xfId="0" applyAlignment="1">
      <alignment horizontal="left"/>
    </xf>
    <xf numFmtId="0" fontId="10" fillId="0" borderId="7" xfId="3" applyFont="1" applyBorder="1" applyAlignment="1">
      <alignment horizontal="center" wrapText="1"/>
    </xf>
    <xf numFmtId="0" fontId="10" fillId="0" borderId="8" xfId="3" applyFont="1" applyBorder="1" applyAlignment="1">
      <alignment horizontal="center" wrapText="1"/>
    </xf>
    <xf numFmtId="0" fontId="3" fillId="7" borderId="2" xfId="0" applyFont="1" applyFill="1" applyBorder="1" applyAlignment="1">
      <alignment horizontal="left" wrapText="1"/>
    </xf>
    <xf numFmtId="0" fontId="3" fillId="7" borderId="2" xfId="0" applyFont="1" applyFill="1" applyBorder="1" applyAlignment="1">
      <alignment horizontal="center"/>
    </xf>
    <xf numFmtId="14" fontId="3" fillId="7" borderId="2" xfId="0" applyNumberFormat="1" applyFont="1" applyFill="1" applyBorder="1" applyAlignment="1">
      <alignment horizontal="center"/>
    </xf>
    <xf numFmtId="43" fontId="3" fillId="7" borderId="2" xfId="1" applyFont="1" applyFill="1" applyBorder="1" applyAlignment="1">
      <alignment horizontal="center"/>
    </xf>
    <xf numFmtId="169" fontId="3" fillId="7" borderId="2" xfId="0" applyNumberFormat="1" applyFont="1" applyFill="1" applyBorder="1" applyAlignment="1">
      <alignment horizontal="center"/>
    </xf>
    <xf numFmtId="0" fontId="3" fillId="7" borderId="15" xfId="0" applyFont="1" applyFill="1" applyBorder="1" applyAlignment="1">
      <alignment vertical="center"/>
    </xf>
    <xf numFmtId="0" fontId="3" fillId="7" borderId="3" xfId="0" applyFont="1" applyFill="1" applyBorder="1" applyAlignment="1">
      <alignment horizontal="center" vertical="center" wrapText="1"/>
    </xf>
    <xf numFmtId="14" fontId="3" fillId="7" borderId="4" xfId="0" applyNumberFormat="1" applyFont="1" applyFill="1" applyBorder="1" applyAlignment="1">
      <alignment horizontal="center" vertical="center"/>
    </xf>
    <xf numFmtId="43" fontId="3" fillId="7" borderId="4" xfId="1" applyFont="1" applyFill="1" applyBorder="1" applyAlignment="1">
      <alignment horizontal="center" vertical="center"/>
    </xf>
    <xf numFmtId="169" fontId="3" fillId="7" borderId="4" xfId="0" applyNumberFormat="1" applyFont="1" applyFill="1" applyBorder="1" applyAlignment="1">
      <alignment horizontal="center" vertical="center"/>
    </xf>
    <xf numFmtId="0" fontId="3" fillId="7" borderId="4" xfId="0" applyFont="1" applyFill="1" applyBorder="1" applyAlignment="1">
      <alignment horizontal="left" vertical="top" wrapText="1"/>
    </xf>
    <xf numFmtId="2" fontId="3" fillId="7" borderId="4" xfId="0" applyNumberFormat="1" applyFont="1" applyFill="1" applyBorder="1" applyAlignment="1">
      <alignment horizontal="center" vertical="center"/>
    </xf>
    <xf numFmtId="170" fontId="3" fillId="7" borderId="2" xfId="1" applyNumberFormat="1" applyFont="1" applyFill="1" applyBorder="1" applyAlignment="1">
      <alignment horizontal="center"/>
    </xf>
    <xf numFmtId="169" fontId="3" fillId="7" borderId="2" xfId="1" applyNumberFormat="1" applyFont="1" applyFill="1" applyBorder="1" applyAlignment="1">
      <alignment horizontal="center"/>
    </xf>
    <xf numFmtId="0" fontId="3" fillId="7" borderId="3" xfId="0" applyFont="1" applyFill="1" applyBorder="1" applyAlignment="1">
      <alignment horizontal="left" vertical="top" wrapText="1"/>
    </xf>
    <xf numFmtId="170" fontId="3" fillId="7" borderId="4" xfId="1" applyNumberFormat="1" applyFont="1" applyFill="1" applyBorder="1" applyAlignment="1">
      <alignment horizontal="center" vertical="center"/>
    </xf>
    <xf numFmtId="2" fontId="3" fillId="7" borderId="4" xfId="1" applyNumberFormat="1" applyFont="1" applyFill="1" applyBorder="1" applyAlignment="1">
      <alignment horizontal="center" vertical="center"/>
    </xf>
    <xf numFmtId="0" fontId="3" fillId="7" borderId="1" xfId="0" applyFont="1" applyFill="1" applyBorder="1" applyAlignment="1">
      <alignment horizontal="left" wrapText="1"/>
    </xf>
    <xf numFmtId="0" fontId="19" fillId="7" borderId="4" xfId="0" applyFont="1" applyFill="1" applyBorder="1"/>
    <xf numFmtId="0" fontId="3" fillId="7" borderId="2" xfId="0" applyFont="1" applyFill="1" applyBorder="1" applyAlignment="1">
      <alignment horizontal="center" vertical="center"/>
    </xf>
    <xf numFmtId="0" fontId="26" fillId="7" borderId="4" xfId="0" applyFont="1" applyFill="1" applyBorder="1"/>
    <xf numFmtId="170" fontId="26" fillId="7" borderId="4" xfId="0" applyNumberFormat="1" applyFont="1" applyFill="1" applyBorder="1" applyAlignment="1">
      <alignment horizontal="center"/>
    </xf>
    <xf numFmtId="0" fontId="40" fillId="2" borderId="0" xfId="0" applyFont="1" applyFill="1" applyAlignment="1" applyProtection="1">
      <alignment horizontal="centerContinuous"/>
    </xf>
    <xf numFmtId="0" fontId="41" fillId="2" borderId="0" xfId="0" applyFont="1" applyFill="1" applyAlignment="1" applyProtection="1">
      <alignment horizontal="centerContinuous"/>
    </xf>
    <xf numFmtId="0" fontId="43" fillId="2" borderId="0" xfId="0" applyFont="1" applyFill="1" applyAlignment="1">
      <alignment horizontal="center"/>
    </xf>
    <xf numFmtId="0" fontId="42" fillId="2" borderId="0" xfId="0" applyFont="1" applyFill="1" applyAlignment="1">
      <alignment horizontal="center"/>
    </xf>
    <xf numFmtId="39" fontId="43" fillId="2" borderId="0" xfId="0" applyNumberFormat="1" applyFont="1" applyFill="1" applyAlignment="1">
      <alignment horizontal="right"/>
    </xf>
    <xf numFmtId="39" fontId="43" fillId="2" borderId="0" xfId="0" applyNumberFormat="1" applyFont="1" applyFill="1"/>
    <xf numFmtId="39" fontId="42" fillId="2" borderId="0" xfId="0" applyNumberFormat="1" applyFont="1" applyFill="1" applyProtection="1"/>
    <xf numFmtId="4" fontId="42" fillId="2" borderId="0" xfId="0" applyNumberFormat="1" applyFont="1" applyFill="1" applyBorder="1" applyProtection="1"/>
    <xf numFmtId="0" fontId="43" fillId="2" borderId="0" xfId="0" applyFont="1" applyFill="1"/>
    <xf numFmtId="0" fontId="42" fillId="2" borderId="0" xfId="0" applyFont="1" applyFill="1" applyAlignment="1">
      <alignment horizontal="right"/>
    </xf>
    <xf numFmtId="0" fontId="34" fillId="8" borderId="1" xfId="0" applyFont="1" applyFill="1" applyBorder="1" applyAlignment="1" applyProtection="1">
      <alignment horizontal="centerContinuous"/>
    </xf>
    <xf numFmtId="0" fontId="34" fillId="8" borderId="12" xfId="0" applyFont="1" applyFill="1" applyBorder="1" applyAlignment="1" applyProtection="1">
      <alignment horizontal="centerContinuous"/>
    </xf>
    <xf numFmtId="0" fontId="34" fillId="8" borderId="19" xfId="0" applyFont="1" applyFill="1" applyBorder="1" applyAlignment="1" applyProtection="1">
      <alignment horizontal="centerContinuous"/>
    </xf>
    <xf numFmtId="0" fontId="34" fillId="8" borderId="13" xfId="0" applyFont="1" applyFill="1" applyBorder="1" applyAlignment="1" applyProtection="1">
      <alignment horizontal="centerContinuous"/>
    </xf>
    <xf numFmtId="0" fontId="34" fillId="8" borderId="11" xfId="0" applyFont="1" applyFill="1" applyBorder="1" applyAlignment="1">
      <alignment horizontal="center" vertical="top" wrapText="1"/>
    </xf>
    <xf numFmtId="0" fontId="34" fillId="8" borderId="5" xfId="0" applyFont="1" applyFill="1" applyBorder="1" applyAlignment="1" applyProtection="1">
      <alignment horizontal="center" vertical="top" wrapText="1"/>
    </xf>
    <xf numFmtId="0" fontId="34" fillId="8" borderId="13" xfId="0" applyFont="1" applyFill="1" applyBorder="1" applyAlignment="1" applyProtection="1">
      <alignment horizontal="center" vertical="top" wrapText="1"/>
    </xf>
    <xf numFmtId="0" fontId="34" fillId="8" borderId="17" xfId="0" applyFont="1" applyFill="1" applyBorder="1" applyAlignment="1" applyProtection="1">
      <alignment horizontal="center" vertical="center" wrapText="1"/>
    </xf>
    <xf numFmtId="0" fontId="34" fillId="8" borderId="17" xfId="0" applyFont="1" applyFill="1" applyBorder="1" applyAlignment="1" applyProtection="1">
      <alignment horizontal="center" vertical="top" wrapText="1"/>
    </xf>
    <xf numFmtId="0" fontId="26" fillId="3" borderId="2" xfId="0" applyFont="1" applyFill="1" applyBorder="1" applyAlignment="1" applyProtection="1">
      <alignment horizontal="right"/>
    </xf>
    <xf numFmtId="14" fontId="26" fillId="3" borderId="2" xfId="0" applyNumberFormat="1" applyFont="1" applyFill="1" applyBorder="1" applyAlignment="1" applyProtection="1">
      <alignment horizontal="center"/>
    </xf>
    <xf numFmtId="3" fontId="26" fillId="3" borderId="2" xfId="0" applyNumberFormat="1" applyFont="1" applyFill="1" applyBorder="1" applyAlignment="1" applyProtection="1">
      <alignment horizontal="center"/>
    </xf>
    <xf numFmtId="39" fontId="26" fillId="3" borderId="2" xfId="0" applyNumberFormat="1" applyFont="1" applyFill="1" applyBorder="1" applyProtection="1"/>
    <xf numFmtId="39" fontId="26" fillId="3" borderId="2" xfId="0" applyNumberFormat="1" applyFont="1" applyFill="1" applyBorder="1" applyAlignment="1" applyProtection="1">
      <alignment horizontal="right"/>
    </xf>
    <xf numFmtId="10" fontId="26" fillId="3" borderId="2" xfId="2" applyNumberFormat="1" applyFont="1" applyFill="1" applyBorder="1" applyAlignment="1" applyProtection="1">
      <alignment horizontal="center"/>
    </xf>
    <xf numFmtId="10" fontId="26" fillId="3" borderId="2" xfId="0" applyNumberFormat="1" applyFont="1" applyFill="1" applyBorder="1" applyAlignment="1" applyProtection="1">
      <alignment horizontal="center"/>
    </xf>
    <xf numFmtId="0" fontId="26" fillId="11" borderId="15" xfId="0" applyFont="1" applyFill="1" applyBorder="1" applyAlignment="1">
      <alignment horizontal="right"/>
    </xf>
    <xf numFmtId="14" fontId="34" fillId="11" borderId="15" xfId="0" applyNumberFormat="1" applyFont="1" applyFill="1" applyBorder="1" applyAlignment="1" applyProtection="1">
      <alignment horizontal="center"/>
    </xf>
    <xf numFmtId="3" fontId="34" fillId="11" borderId="15" xfId="0" applyNumberFormat="1" applyFont="1" applyFill="1" applyBorder="1" applyAlignment="1" applyProtection="1">
      <alignment horizontal="center"/>
    </xf>
    <xf numFmtId="3" fontId="34" fillId="11" borderId="16" xfId="0" applyNumberFormat="1" applyFont="1" applyFill="1" applyBorder="1" applyAlignment="1" applyProtection="1">
      <alignment horizontal="center"/>
    </xf>
    <xf numFmtId="0" fontId="26" fillId="11" borderId="14" xfId="0" applyFont="1" applyFill="1" applyBorder="1" applyAlignment="1">
      <alignment horizontal="right"/>
    </xf>
    <xf numFmtId="39" fontId="34" fillId="8" borderId="5" xfId="0" applyNumberFormat="1" applyFont="1" applyFill="1" applyBorder="1" applyAlignment="1" applyProtection="1">
      <alignment horizontal="right"/>
    </xf>
    <xf numFmtId="0" fontId="34" fillId="8" borderId="5" xfId="0" applyFont="1" applyFill="1" applyBorder="1" applyAlignment="1">
      <alignment horizontal="right"/>
    </xf>
    <xf numFmtId="0" fontId="34" fillId="8" borderId="5" xfId="0" applyFont="1" applyFill="1" applyBorder="1" applyAlignment="1">
      <alignment horizontal="center"/>
    </xf>
    <xf numFmtId="39" fontId="34" fillId="8" borderId="5" xfId="0" applyNumberFormat="1" applyFont="1" applyFill="1" applyBorder="1" applyProtection="1"/>
    <xf numFmtId="0" fontId="34" fillId="3" borderId="2" xfId="0" applyFont="1" applyFill="1" applyBorder="1" applyAlignment="1" applyProtection="1"/>
    <xf numFmtId="14" fontId="34" fillId="11" borderId="16" xfId="0" applyNumberFormat="1" applyFont="1" applyFill="1" applyBorder="1" applyAlignment="1" applyProtection="1">
      <alignment horizontal="center"/>
    </xf>
    <xf numFmtId="0" fontId="34" fillId="8" borderId="19" xfId="0" applyFont="1" applyFill="1" applyBorder="1" applyAlignment="1">
      <alignment horizontal="center"/>
    </xf>
    <xf numFmtId="0" fontId="34" fillId="8" borderId="13" xfId="0" applyFont="1" applyFill="1" applyBorder="1" applyAlignment="1">
      <alignment horizontal="center"/>
    </xf>
    <xf numFmtId="14" fontId="26" fillId="11" borderId="15" xfId="0" applyNumberFormat="1" applyFont="1" applyFill="1" applyBorder="1" applyAlignment="1" applyProtection="1">
      <alignment horizontal="center"/>
    </xf>
    <xf numFmtId="14" fontId="34" fillId="11" borderId="4" xfId="0" applyNumberFormat="1" applyFont="1" applyFill="1" applyBorder="1" applyAlignment="1" applyProtection="1">
      <alignment horizontal="center"/>
    </xf>
    <xf numFmtId="0" fontId="34" fillId="8" borderId="3" xfId="0" applyFont="1" applyFill="1" applyBorder="1" applyAlignment="1" applyProtection="1">
      <alignment horizontal="left"/>
    </xf>
    <xf numFmtId="0" fontId="34" fillId="8" borderId="17" xfId="0" applyFont="1" applyFill="1" applyBorder="1" applyAlignment="1">
      <alignment horizontal="center"/>
    </xf>
    <xf numFmtId="0" fontId="26" fillId="2" borderId="14" xfId="0" applyFont="1" applyFill="1" applyBorder="1" applyAlignment="1" applyProtection="1">
      <alignment horizontal="center" wrapText="1"/>
    </xf>
    <xf numFmtId="0" fontId="26" fillId="2" borderId="0" xfId="0" applyFont="1" applyFill="1" applyBorder="1" applyAlignment="1" applyProtection="1">
      <alignment horizontal="center" wrapText="1"/>
    </xf>
    <xf numFmtId="0" fontId="34" fillId="3" borderId="2" xfId="0" applyFont="1" applyFill="1" applyBorder="1" applyAlignment="1" applyProtection="1">
      <alignment horizontal="left"/>
    </xf>
    <xf numFmtId="14" fontId="34" fillId="3" borderId="12" xfId="0" applyNumberFormat="1" applyFont="1" applyFill="1" applyBorder="1" applyAlignment="1" applyProtection="1">
      <alignment horizontal="center"/>
    </xf>
    <xf numFmtId="14" fontId="34" fillId="3" borderId="2" xfId="0" applyNumberFormat="1" applyFont="1" applyFill="1" applyBorder="1" applyAlignment="1" applyProtection="1">
      <alignment horizontal="center"/>
    </xf>
    <xf numFmtId="3" fontId="34" fillId="3" borderId="12" xfId="0" applyNumberFormat="1" applyFont="1" applyFill="1" applyBorder="1" applyAlignment="1" applyProtection="1">
      <alignment horizontal="center"/>
    </xf>
    <xf numFmtId="39" fontId="34" fillId="3" borderId="2" xfId="0" applyNumberFormat="1" applyFont="1" applyFill="1" applyBorder="1" applyProtection="1"/>
    <xf numFmtId="39" fontId="34" fillId="3" borderId="12" xfId="0" applyNumberFormat="1" applyFont="1" applyFill="1" applyBorder="1" applyProtection="1"/>
    <xf numFmtId="4" fontId="34" fillId="3" borderId="12" xfId="0" applyNumberFormat="1" applyFont="1" applyFill="1" applyBorder="1" applyProtection="1"/>
    <xf numFmtId="39" fontId="34" fillId="3" borderId="2" xfId="0" applyNumberFormat="1" applyFont="1" applyFill="1" applyBorder="1" applyAlignment="1" applyProtection="1">
      <alignment horizontal="right"/>
    </xf>
    <xf numFmtId="39" fontId="34" fillId="3" borderId="12" xfId="0" applyNumberFormat="1" applyFont="1" applyFill="1" applyBorder="1" applyAlignment="1" applyProtection="1">
      <alignment horizontal="right"/>
    </xf>
    <xf numFmtId="10" fontId="34" fillId="3" borderId="2" xfId="2" applyNumberFormat="1" applyFont="1" applyFill="1" applyBorder="1" applyAlignment="1" applyProtection="1">
      <alignment horizontal="center"/>
    </xf>
    <xf numFmtId="10" fontId="34" fillId="3" borderId="12" xfId="0" applyNumberFormat="1" applyFont="1" applyFill="1" applyBorder="1" applyAlignment="1" applyProtection="1">
      <alignment horizontal="center"/>
    </xf>
    <xf numFmtId="10" fontId="34" fillId="3" borderId="2" xfId="0" applyNumberFormat="1" applyFont="1" applyFill="1" applyBorder="1" applyAlignment="1" applyProtection="1">
      <alignment horizontal="center"/>
    </xf>
    <xf numFmtId="14" fontId="34" fillId="11" borderId="0" xfId="0" applyNumberFormat="1" applyFont="1" applyFill="1" applyBorder="1" applyAlignment="1" applyProtection="1">
      <alignment horizontal="center"/>
    </xf>
    <xf numFmtId="3" fontId="34" fillId="11" borderId="0" xfId="0" applyNumberFormat="1" applyFont="1" applyFill="1" applyBorder="1" applyAlignment="1" applyProtection="1">
      <alignment horizontal="center"/>
    </xf>
    <xf numFmtId="0" fontId="34" fillId="3" borderId="2" xfId="0" applyFont="1" applyFill="1" applyBorder="1" applyAlignment="1" applyProtection="1">
      <alignment horizontal="right"/>
    </xf>
    <xf numFmtId="0" fontId="26" fillId="8" borderId="11" xfId="0" applyFont="1" applyFill="1" applyBorder="1" applyAlignment="1" applyProtection="1">
      <alignment horizontal="left"/>
    </xf>
    <xf numFmtId="0" fontId="34" fillId="2" borderId="14" xfId="0" applyFont="1" applyFill="1" applyBorder="1" applyAlignment="1" applyProtection="1">
      <alignment horizontal="left"/>
    </xf>
    <xf numFmtId="0" fontId="34" fillId="2" borderId="0" xfId="0" applyFont="1" applyFill="1" applyBorder="1" applyAlignment="1">
      <alignment horizontal="center"/>
    </xf>
    <xf numFmtId="0" fontId="26" fillId="3" borderId="2" xfId="0" applyFont="1" applyFill="1" applyBorder="1" applyAlignment="1"/>
    <xf numFmtId="3" fontId="34" fillId="3" borderId="2" xfId="0" applyNumberFormat="1" applyFont="1" applyFill="1" applyBorder="1" applyAlignment="1" applyProtection="1">
      <alignment horizontal="center"/>
    </xf>
    <xf numFmtId="3" fontId="34" fillId="11" borderId="4" xfId="0" applyNumberFormat="1" applyFont="1" applyFill="1" applyBorder="1" applyAlignment="1" applyProtection="1">
      <alignment horizontal="center"/>
    </xf>
    <xf numFmtId="0" fontId="34" fillId="8" borderId="19" xfId="0" applyFont="1" applyFill="1" applyBorder="1" applyAlignment="1">
      <alignment horizontal="right"/>
    </xf>
    <xf numFmtId="0" fontId="34" fillId="8" borderId="11" xfId="0" applyFont="1" applyFill="1" applyBorder="1" applyAlignment="1">
      <alignment horizontal="right"/>
    </xf>
    <xf numFmtId="4" fontId="42" fillId="2" borderId="17" xfId="0" applyNumberFormat="1" applyFont="1" applyFill="1" applyBorder="1" applyProtection="1"/>
    <xf numFmtId="39" fontId="26" fillId="3" borderId="2" xfId="0" applyNumberFormat="1" applyFont="1" applyFill="1" applyBorder="1"/>
    <xf numFmtId="39" fontId="34" fillId="3" borderId="2" xfId="0" applyNumberFormat="1" applyFont="1" applyFill="1" applyBorder="1" applyAlignment="1" applyProtection="1">
      <alignment horizontal="center"/>
    </xf>
    <xf numFmtId="10" fontId="34" fillId="3" borderId="12" xfId="2" applyNumberFormat="1" applyFont="1" applyFill="1" applyBorder="1" applyAlignment="1" applyProtection="1">
      <alignment horizontal="center"/>
    </xf>
    <xf numFmtId="10" fontId="26" fillId="3" borderId="2" xfId="0" applyNumberFormat="1" applyFont="1" applyFill="1" applyBorder="1" applyAlignment="1">
      <alignment horizontal="center"/>
    </xf>
    <xf numFmtId="14" fontId="34" fillId="11" borderId="14" xfId="0" applyNumberFormat="1" applyFont="1" applyFill="1" applyBorder="1" applyAlignment="1" applyProtection="1">
      <alignment horizontal="center"/>
    </xf>
    <xf numFmtId="0" fontId="26" fillId="3" borderId="1" xfId="0" applyFont="1" applyFill="1" applyBorder="1" applyAlignment="1" applyProtection="1"/>
    <xf numFmtId="14" fontId="26" fillId="3" borderId="20" xfId="0" applyNumberFormat="1" applyFont="1" applyFill="1" applyBorder="1" applyAlignment="1" applyProtection="1">
      <alignment horizontal="center"/>
    </xf>
    <xf numFmtId="0" fontId="34" fillId="3" borderId="1" xfId="0" applyFont="1" applyFill="1" applyBorder="1" applyAlignment="1" applyProtection="1"/>
    <xf numFmtId="0" fontId="26" fillId="11" borderId="4" xfId="0" applyFont="1" applyFill="1" applyBorder="1" applyAlignment="1">
      <alignment horizontal="right"/>
    </xf>
    <xf numFmtId="3" fontId="34" fillId="3" borderId="20" xfId="0" applyNumberFormat="1" applyFont="1" applyFill="1" applyBorder="1" applyAlignment="1" applyProtection="1">
      <alignment horizontal="center"/>
    </xf>
    <xf numFmtId="39" fontId="34" fillId="8" borderId="5" xfId="0" applyNumberFormat="1" applyFont="1" applyFill="1" applyBorder="1" applyAlignment="1" applyProtection="1">
      <alignment horizontal="center"/>
    </xf>
    <xf numFmtId="0" fontId="26" fillId="0" borderId="0" xfId="0" applyFont="1"/>
    <xf numFmtId="39" fontId="34" fillId="8" borderId="4" xfId="0" applyNumberFormat="1" applyFont="1" applyFill="1" applyBorder="1" applyAlignment="1" applyProtection="1">
      <alignment horizontal="right"/>
    </xf>
    <xf numFmtId="0" fontId="34" fillId="8" borderId="3" xfId="0" applyFont="1" applyFill="1" applyBorder="1" applyAlignment="1">
      <alignment horizontal="center"/>
    </xf>
    <xf numFmtId="0" fontId="34" fillId="8" borderId="4" xfId="0" applyFont="1" applyFill="1" applyBorder="1" applyAlignment="1">
      <alignment horizontal="center"/>
    </xf>
    <xf numFmtId="0" fontId="34" fillId="8" borderId="4" xfId="0" applyFont="1" applyFill="1" applyBorder="1"/>
    <xf numFmtId="0" fontId="34" fillId="8" borderId="3" xfId="0" applyFont="1" applyFill="1" applyBorder="1" applyAlignment="1" applyProtection="1">
      <alignment horizontal="center"/>
    </xf>
    <xf numFmtId="0" fontId="34" fillId="8" borderId="4" xfId="0" applyFont="1" applyFill="1" applyBorder="1" applyAlignment="1" applyProtection="1">
      <alignment horizontal="center"/>
    </xf>
    <xf numFmtId="0" fontId="34" fillId="8" borderId="17" xfId="0" applyFont="1" applyFill="1" applyBorder="1"/>
    <xf numFmtId="0" fontId="43" fillId="2" borderId="0" xfId="0" applyFont="1" applyFill="1" applyAlignment="1" applyProtection="1">
      <alignment horizontal="center"/>
    </xf>
    <xf numFmtId="14" fontId="42" fillId="2" borderId="0" xfId="0" applyNumberFormat="1" applyFont="1" applyFill="1" applyBorder="1" applyAlignment="1" applyProtection="1">
      <alignment horizontal="center"/>
    </xf>
    <xf numFmtId="3" fontId="42" fillId="2" borderId="0" xfId="0" applyNumberFormat="1" applyFont="1" applyFill="1" applyBorder="1" applyAlignment="1" applyProtection="1">
      <alignment horizontal="center"/>
    </xf>
    <xf numFmtId="39" fontId="42" fillId="2" borderId="0" xfId="0" applyNumberFormat="1" applyFont="1" applyFill="1" applyBorder="1" applyProtection="1"/>
    <xf numFmtId="39" fontId="42" fillId="2" borderId="0" xfId="0" applyNumberFormat="1" applyFont="1" applyFill="1" applyBorder="1" applyAlignment="1" applyProtection="1">
      <alignment horizontal="right"/>
    </xf>
    <xf numFmtId="0" fontId="43" fillId="2" borderId="0" xfId="0" applyFont="1" applyFill="1" applyAlignment="1" applyProtection="1">
      <alignment horizontal="centerContinuous"/>
    </xf>
    <xf numFmtId="0" fontId="42" fillId="2" borderId="0" xfId="0" applyFont="1" applyFill="1" applyBorder="1" applyAlignment="1" applyProtection="1">
      <alignment horizontal="right"/>
    </xf>
    <xf numFmtId="4" fontId="42" fillId="2" borderId="0" xfId="0" applyNumberFormat="1" applyFont="1" applyFill="1" applyProtection="1"/>
    <xf numFmtId="0" fontId="34" fillId="3" borderId="15" xfId="0" applyFont="1" applyFill="1" applyBorder="1" applyAlignment="1" applyProtection="1"/>
    <xf numFmtId="0" fontId="26" fillId="3" borderId="0" xfId="0" applyFont="1" applyFill="1" applyBorder="1" applyAlignment="1">
      <alignment horizontal="center"/>
    </xf>
    <xf numFmtId="14" fontId="34" fillId="3" borderId="15" xfId="0" applyNumberFormat="1" applyFont="1" applyFill="1" applyBorder="1" applyAlignment="1" applyProtection="1">
      <alignment horizontal="center"/>
    </xf>
    <xf numFmtId="3" fontId="34" fillId="3" borderId="0" xfId="0" applyNumberFormat="1" applyFont="1" applyFill="1" applyBorder="1" applyAlignment="1" applyProtection="1">
      <alignment horizontal="center"/>
    </xf>
    <xf numFmtId="39" fontId="34" fillId="3" borderId="15" xfId="0" applyNumberFormat="1" applyFont="1" applyFill="1" applyBorder="1" applyProtection="1"/>
    <xf numFmtId="39" fontId="34" fillId="3" borderId="0" xfId="0" applyNumberFormat="1" applyFont="1" applyFill="1" applyBorder="1" applyProtection="1"/>
    <xf numFmtId="0" fontId="26" fillId="3" borderId="0" xfId="0" applyFont="1" applyFill="1" applyBorder="1"/>
    <xf numFmtId="39" fontId="26" fillId="3" borderId="15" xfId="0" applyNumberFormat="1" applyFont="1" applyFill="1" applyBorder="1" applyAlignment="1">
      <alignment horizontal="right"/>
    </xf>
    <xf numFmtId="0" fontId="26" fillId="3" borderId="0" xfId="0" applyFont="1" applyFill="1" applyBorder="1" applyAlignment="1">
      <alignment horizontal="left"/>
    </xf>
    <xf numFmtId="0" fontId="26" fillId="3" borderId="15" xfId="0" applyFont="1" applyFill="1" applyBorder="1"/>
    <xf numFmtId="10" fontId="34" fillId="3" borderId="15" xfId="2" applyNumberFormat="1" applyFont="1" applyFill="1" applyBorder="1" applyAlignment="1" applyProtection="1">
      <alignment horizontal="center"/>
    </xf>
    <xf numFmtId="0" fontId="34" fillId="0" borderId="14" xfId="0" applyFont="1" applyFill="1" applyBorder="1" applyAlignment="1" applyProtection="1">
      <alignment horizontal="left"/>
    </xf>
    <xf numFmtId="0" fontId="34" fillId="0" borderId="0" xfId="0" applyFont="1" applyFill="1" applyBorder="1" applyAlignment="1">
      <alignment horizontal="center"/>
    </xf>
    <xf numFmtId="39" fontId="34" fillId="0" borderId="5" xfId="0" applyNumberFormat="1" applyFont="1" applyFill="1" applyBorder="1" applyAlignment="1" applyProtection="1">
      <alignment horizontal="right"/>
    </xf>
    <xf numFmtId="0" fontId="34" fillId="0" borderId="19" xfId="0" applyFont="1" applyFill="1" applyBorder="1" applyAlignment="1">
      <alignment horizontal="right"/>
    </xf>
    <xf numFmtId="0" fontId="34" fillId="0" borderId="11" xfId="0" applyFont="1" applyFill="1" applyBorder="1" applyAlignment="1">
      <alignment horizontal="right"/>
    </xf>
    <xf numFmtId="0" fontId="34" fillId="0" borderId="5" xfId="0" applyFont="1" applyFill="1" applyBorder="1" applyAlignment="1">
      <alignment horizontal="right"/>
    </xf>
    <xf numFmtId="0" fontId="34" fillId="0" borderId="19" xfId="0" applyFont="1" applyFill="1" applyBorder="1" applyAlignment="1">
      <alignment horizontal="center"/>
    </xf>
    <xf numFmtId="0" fontId="34" fillId="0" borderId="5" xfId="0" applyFont="1" applyFill="1" applyBorder="1" applyAlignment="1">
      <alignment horizontal="center"/>
    </xf>
    <xf numFmtId="39" fontId="34" fillId="0" borderId="5" xfId="0" applyNumberFormat="1" applyFont="1" applyFill="1" applyBorder="1" applyProtection="1"/>
    <xf numFmtId="0" fontId="34" fillId="8" borderId="5" xfId="0" applyFont="1" applyFill="1" applyBorder="1"/>
    <xf numFmtId="0" fontId="34" fillId="0" borderId="11" xfId="0" applyFont="1" applyFill="1" applyBorder="1" applyAlignment="1" applyProtection="1">
      <alignment horizontal="left"/>
    </xf>
    <xf numFmtId="39" fontId="34" fillId="0" borderId="19" xfId="0" applyNumberFormat="1" applyFont="1" applyFill="1" applyBorder="1" applyAlignment="1" applyProtection="1">
      <alignment horizontal="right"/>
    </xf>
    <xf numFmtId="39" fontId="34" fillId="0" borderId="19" xfId="0" applyNumberFormat="1" applyFont="1" applyFill="1" applyBorder="1" applyProtection="1"/>
    <xf numFmtId="4" fontId="34" fillId="0" borderId="19" xfId="0" applyNumberFormat="1" applyFont="1" applyFill="1" applyBorder="1" applyProtection="1"/>
    <xf numFmtId="39" fontId="34" fillId="0" borderId="13" xfId="0" applyNumberFormat="1" applyFont="1" applyFill="1" applyBorder="1" applyProtection="1"/>
    <xf numFmtId="39" fontId="3" fillId="3" borderId="2" xfId="0" applyNumberFormat="1" applyFont="1" applyFill="1" applyBorder="1" applyProtection="1"/>
    <xf numFmtId="39" fontId="3" fillId="3" borderId="2" xfId="0" applyNumberFormat="1" applyFont="1" applyFill="1" applyBorder="1" applyAlignment="1" applyProtection="1">
      <alignment horizontal="right"/>
    </xf>
    <xf numFmtId="10" fontId="3" fillId="3" borderId="2" xfId="2" applyNumberFormat="1" applyFont="1" applyFill="1" applyBorder="1" applyAlignment="1" applyProtection="1">
      <alignment horizontal="center"/>
    </xf>
    <xf numFmtId="10" fontId="3" fillId="3" borderId="2" xfId="0" applyNumberFormat="1" applyFont="1" applyFill="1" applyBorder="1" applyAlignment="1" applyProtection="1">
      <alignment horizontal="center"/>
    </xf>
    <xf numFmtId="39" fontId="33" fillId="11" borderId="15" xfId="0" applyNumberFormat="1" applyFont="1" applyFill="1" applyBorder="1" applyProtection="1"/>
    <xf numFmtId="39" fontId="33" fillId="11" borderId="15" xfId="0" applyNumberFormat="1" applyFont="1" applyFill="1" applyBorder="1" applyAlignment="1" applyProtection="1">
      <alignment horizontal="right"/>
    </xf>
    <xf numFmtId="10" fontId="33" fillId="11" borderId="15" xfId="2" applyNumberFormat="1" applyFont="1" applyFill="1" applyBorder="1" applyAlignment="1" applyProtection="1">
      <alignment horizontal="center"/>
    </xf>
    <xf numFmtId="10" fontId="33" fillId="11" borderId="15" xfId="0" applyNumberFormat="1" applyFont="1" applyFill="1" applyBorder="1" applyAlignment="1" applyProtection="1">
      <alignment horizontal="center"/>
    </xf>
    <xf numFmtId="39" fontId="33" fillId="11" borderId="15" xfId="0" applyNumberFormat="1" applyFont="1" applyFill="1" applyBorder="1" applyAlignment="1" applyProtection="1">
      <alignment horizontal="center"/>
    </xf>
    <xf numFmtId="0" fontId="3" fillId="2" borderId="0" xfId="0" applyFont="1" applyFill="1" applyBorder="1" applyAlignment="1" applyProtection="1">
      <alignment horizontal="center" wrapText="1"/>
    </xf>
    <xf numFmtId="0" fontId="3" fillId="2" borderId="16" xfId="0" applyFont="1" applyFill="1" applyBorder="1" applyAlignment="1" applyProtection="1">
      <alignment horizontal="center" wrapText="1"/>
    </xf>
    <xf numFmtId="39" fontId="33" fillId="11" borderId="0" xfId="0" applyNumberFormat="1" applyFont="1" applyFill="1" applyBorder="1" applyAlignment="1">
      <alignment horizontal="right"/>
    </xf>
    <xf numFmtId="39" fontId="33" fillId="11" borderId="0" xfId="0" applyNumberFormat="1" applyFont="1" applyFill="1" applyBorder="1" applyProtection="1"/>
    <xf numFmtId="39" fontId="33" fillId="11" borderId="0" xfId="0" applyNumberFormat="1" applyFont="1" applyFill="1" applyBorder="1" applyAlignment="1" applyProtection="1">
      <alignment horizontal="right"/>
    </xf>
    <xf numFmtId="10" fontId="33" fillId="11" borderId="0" xfId="0" applyNumberFormat="1" applyFont="1" applyFill="1" applyBorder="1" applyAlignment="1" applyProtection="1">
      <alignment horizontal="center"/>
    </xf>
    <xf numFmtId="39" fontId="33" fillId="2" borderId="0" xfId="0" applyNumberFormat="1" applyFont="1" applyFill="1" applyBorder="1" applyAlignment="1" applyProtection="1">
      <alignment horizontal="right"/>
    </xf>
    <xf numFmtId="0" fontId="33" fillId="2" borderId="0" xfId="0" applyFont="1" applyFill="1" applyBorder="1" applyAlignment="1">
      <alignment horizontal="right"/>
    </xf>
    <xf numFmtId="10" fontId="33" fillId="2" borderId="0" xfId="0" applyNumberFormat="1" applyFont="1" applyFill="1" applyBorder="1" applyAlignment="1">
      <alignment horizontal="center"/>
    </xf>
    <xf numFmtId="0" fontId="33" fillId="2" borderId="0" xfId="0" applyFont="1" applyFill="1" applyBorder="1" applyAlignment="1">
      <alignment horizontal="center"/>
    </xf>
    <xf numFmtId="39" fontId="33" fillId="2" borderId="16" xfId="0" applyNumberFormat="1" applyFont="1" applyFill="1" applyBorder="1" applyProtection="1"/>
    <xf numFmtId="39" fontId="33" fillId="11" borderId="15" xfId="0" applyNumberFormat="1" applyFont="1" applyFill="1" applyBorder="1" applyAlignment="1">
      <alignment horizontal="right"/>
    </xf>
    <xf numFmtId="39" fontId="33" fillId="11" borderId="4" xfId="0" applyNumberFormat="1" applyFont="1" applyFill="1" applyBorder="1" applyProtection="1"/>
    <xf numFmtId="39" fontId="33" fillId="11" borderId="4" xfId="0" applyNumberFormat="1" applyFont="1" applyFill="1" applyBorder="1" applyAlignment="1">
      <alignment horizontal="right"/>
    </xf>
    <xf numFmtId="39" fontId="33" fillId="11" borderId="4" xfId="0" applyNumberFormat="1" applyFont="1" applyFill="1" applyBorder="1" applyAlignment="1" applyProtection="1">
      <alignment horizontal="right"/>
    </xf>
    <xf numFmtId="10" fontId="33" fillId="11" borderId="4" xfId="0" applyNumberFormat="1" applyFont="1" applyFill="1" applyBorder="1" applyAlignment="1" applyProtection="1">
      <alignment horizontal="center"/>
    </xf>
    <xf numFmtId="0" fontId="46" fillId="0" borderId="0" xfId="0" applyFont="1" applyAlignment="1">
      <alignment vertical="center" wrapText="1"/>
    </xf>
    <xf numFmtId="39" fontId="3" fillId="11" borderId="15" xfId="0" applyNumberFormat="1" applyFont="1" applyFill="1" applyBorder="1"/>
    <xf numFmtId="10" fontId="3" fillId="11" borderId="15" xfId="0" applyNumberFormat="1" applyFont="1" applyFill="1" applyBorder="1" applyAlignment="1">
      <alignment horizontal="center"/>
    </xf>
    <xf numFmtId="39" fontId="3" fillId="11" borderId="4" xfId="0" applyNumberFormat="1" applyFont="1" applyFill="1" applyBorder="1"/>
    <xf numFmtId="10" fontId="3" fillId="11" borderId="4" xfId="0" applyNumberFormat="1" applyFont="1" applyFill="1" applyBorder="1" applyAlignment="1">
      <alignment horizontal="center"/>
    </xf>
    <xf numFmtId="39" fontId="33" fillId="11" borderId="16" xfId="0" applyNumberFormat="1" applyFont="1" applyFill="1" applyBorder="1" applyProtection="1"/>
    <xf numFmtId="39" fontId="33" fillId="11" borderId="15" xfId="0" applyNumberFormat="1" applyFont="1" applyFill="1" applyBorder="1" applyAlignment="1" applyProtection="1"/>
    <xf numFmtId="0" fontId="35" fillId="2" borderId="0" xfId="0" applyFont="1" applyFill="1" applyAlignment="1" applyProtection="1">
      <alignment horizontal="left"/>
    </xf>
    <xf numFmtId="0" fontId="29" fillId="7" borderId="0" xfId="0" applyFont="1" applyFill="1" applyBorder="1" applyAlignment="1">
      <alignment horizontal="right" vertical="center"/>
    </xf>
    <xf numFmtId="14" fontId="29" fillId="7" borderId="20" xfId="0" applyNumberFormat="1" applyFont="1" applyFill="1" applyBorder="1" applyAlignment="1">
      <alignment horizontal="center" vertical="center" wrapText="1"/>
    </xf>
    <xf numFmtId="10" fontId="29" fillId="7" borderId="0" xfId="0" applyNumberFormat="1" applyFont="1" applyFill="1" applyBorder="1" applyAlignment="1">
      <alignment horizontal="center" vertical="center" wrapText="1"/>
    </xf>
    <xf numFmtId="14" fontId="29" fillId="7" borderId="0" xfId="0" applyNumberFormat="1" applyFont="1" applyFill="1" applyBorder="1" applyAlignment="1">
      <alignment horizontal="center" vertical="center" wrapText="1"/>
    </xf>
    <xf numFmtId="14" fontId="29" fillId="7" borderId="16" xfId="0" applyNumberFormat="1" applyFont="1" applyFill="1" applyBorder="1" applyAlignment="1">
      <alignment horizontal="center" vertical="center" wrapText="1"/>
    </xf>
    <xf numFmtId="14" fontId="29" fillId="7" borderId="12" xfId="0" applyNumberFormat="1" applyFont="1" applyFill="1" applyBorder="1" applyAlignment="1">
      <alignment horizontal="center" vertical="center" wrapText="1"/>
    </xf>
    <xf numFmtId="10" fontId="29" fillId="7" borderId="12" xfId="0" applyNumberFormat="1" applyFont="1" applyFill="1" applyBorder="1" applyAlignment="1">
      <alignment horizontal="center" vertical="center" wrapText="1"/>
    </xf>
    <xf numFmtId="0" fontId="18" fillId="0" borderId="0" xfId="0" applyFont="1" applyAlignment="1"/>
    <xf numFmtId="0" fontId="26" fillId="8" borderId="19" xfId="0" applyFont="1" applyFill="1" applyBorder="1" applyAlignment="1">
      <alignment horizontal="center"/>
    </xf>
    <xf numFmtId="0" fontId="26" fillId="8" borderId="13" xfId="0" applyFont="1" applyFill="1" applyBorder="1" applyAlignment="1">
      <alignment horizontal="center"/>
    </xf>
    <xf numFmtId="0" fontId="37" fillId="2" borderId="0" xfId="0" applyFont="1" applyFill="1" applyAlignment="1" applyProtection="1">
      <alignment horizontal="center" wrapText="1"/>
    </xf>
    <xf numFmtId="0" fontId="46" fillId="0" borderId="0" xfId="0" applyFont="1" applyAlignment="1">
      <alignment horizontal="left" vertical="top" wrapText="1"/>
    </xf>
    <xf numFmtId="0" fontId="34" fillId="8" borderId="11" xfId="0" applyFont="1" applyFill="1" applyBorder="1" applyAlignment="1" applyProtection="1">
      <alignment horizontal="left"/>
    </xf>
    <xf numFmtId="0" fontId="37" fillId="2" borderId="0" xfId="0" applyFont="1" applyFill="1" applyBorder="1" applyAlignment="1" applyProtection="1">
      <alignment horizontal="center" wrapText="1"/>
    </xf>
    <xf numFmtId="0" fontId="45" fillId="0" borderId="0" xfId="0" applyFont="1" applyAlignment="1">
      <alignment horizontal="left" vertical="top" wrapText="1"/>
    </xf>
    <xf numFmtId="0" fontId="37" fillId="2" borderId="0" xfId="0" applyFont="1" applyFill="1" applyAlignment="1" applyProtection="1">
      <alignment horizontal="center"/>
    </xf>
    <xf numFmtId="0" fontId="66" fillId="8" borderId="11" xfId="0" applyFont="1" applyFill="1" applyBorder="1" applyAlignment="1">
      <alignment horizontal="center" vertical="top" wrapText="1"/>
    </xf>
    <xf numFmtId="0" fontId="66" fillId="8" borderId="5" xfId="0" applyFont="1" applyFill="1" applyBorder="1" applyAlignment="1" applyProtection="1">
      <alignment horizontal="center" vertical="top" wrapText="1"/>
    </xf>
    <xf numFmtId="0" fontId="66" fillId="8" borderId="13" xfId="0" applyFont="1" applyFill="1" applyBorder="1" applyAlignment="1" applyProtection="1">
      <alignment horizontal="center" vertical="top" wrapText="1"/>
    </xf>
    <xf numFmtId="0" fontId="66" fillId="8" borderId="17" xfId="0" applyFont="1" applyFill="1" applyBorder="1" applyAlignment="1" applyProtection="1">
      <alignment horizontal="center" vertical="center" wrapText="1"/>
    </xf>
    <xf numFmtId="0" fontId="66" fillId="8" borderId="17" xfId="0" applyFont="1" applyFill="1" applyBorder="1" applyAlignment="1" applyProtection="1">
      <alignment horizontal="center" vertical="top" wrapText="1"/>
    </xf>
    <xf numFmtId="17" fontId="67" fillId="0" borderId="0" xfId="0" applyNumberFormat="1" applyFont="1" applyFill="1" applyAlignment="1">
      <alignment wrapText="1"/>
    </xf>
    <xf numFmtId="0" fontId="67" fillId="0" borderId="0" xfId="0" applyFont="1"/>
    <xf numFmtId="0" fontId="19" fillId="0" borderId="0" xfId="0" applyFont="1" applyAlignment="1">
      <alignment wrapText="1"/>
    </xf>
    <xf numFmtId="167" fontId="19" fillId="0" borderId="0" xfId="0" applyNumberFormat="1" applyFont="1" applyFill="1"/>
    <xf numFmtId="168" fontId="19" fillId="0" borderId="0" xfId="2" applyNumberFormat="1" applyFont="1" applyFill="1"/>
    <xf numFmtId="167" fontId="67" fillId="0" borderId="0" xfId="0" applyNumberFormat="1" applyFont="1"/>
    <xf numFmtId="0" fontId="6" fillId="0" borderId="0" xfId="0" applyFont="1" applyAlignment="1">
      <alignment horizontal="left" vertical="top" wrapText="1"/>
    </xf>
    <xf numFmtId="0" fontId="5" fillId="0" borderId="0" xfId="0" applyFont="1" applyAlignment="1">
      <alignment vertical="top" wrapText="1"/>
    </xf>
    <xf numFmtId="0" fontId="10" fillId="0" borderId="10" xfId="3" applyFont="1" applyBorder="1" applyAlignment="1">
      <alignment horizontal="center"/>
    </xf>
    <xf numFmtId="0" fontId="10" fillId="0" borderId="43" xfId="3" applyFont="1" applyBorder="1" applyAlignment="1">
      <alignment horizontal="center"/>
    </xf>
    <xf numFmtId="0" fontId="10" fillId="0" borderId="0" xfId="3" applyFont="1" applyBorder="1" applyAlignment="1">
      <alignment horizontal="center" wrapText="1"/>
    </xf>
    <xf numFmtId="0" fontId="10" fillId="0" borderId="0" xfId="3" applyFont="1" applyBorder="1" applyAlignment="1">
      <alignment horizontal="center"/>
    </xf>
    <xf numFmtId="164" fontId="10" fillId="0" borderId="0" xfId="3" applyNumberFormat="1" applyFont="1" applyBorder="1" applyAlignment="1">
      <alignment horizontal="center"/>
    </xf>
    <xf numFmtId="166" fontId="12" fillId="0" borderId="0" xfId="1" applyNumberFormat="1" applyFont="1" applyBorder="1"/>
    <xf numFmtId="167" fontId="0" fillId="0" borderId="0" xfId="0" applyNumberFormat="1" applyBorder="1"/>
    <xf numFmtId="0" fontId="35" fillId="2" borderId="12" xfId="0" applyFont="1" applyFill="1" applyBorder="1" applyAlignment="1">
      <alignment horizontal="justify" vertical="center" wrapText="1"/>
    </xf>
    <xf numFmtId="0" fontId="35" fillId="0" borderId="12" xfId="0" applyFont="1" applyBorder="1" applyAlignment="1">
      <alignment horizontal="justify" vertical="center" wrapText="1"/>
    </xf>
    <xf numFmtId="0" fontId="36" fillId="2" borderId="0" xfId="0" applyFont="1" applyFill="1" applyAlignment="1">
      <alignment horizontal="center" vertical="center"/>
    </xf>
    <xf numFmtId="0" fontId="26" fillId="8" borderId="11" xfId="0" applyFont="1" applyFill="1" applyBorder="1" applyAlignment="1">
      <alignment horizontal="center" vertical="center"/>
    </xf>
    <xf numFmtId="0" fontId="26" fillId="8" borderId="1" xfId="0" applyFont="1" applyFill="1" applyBorder="1" applyAlignment="1">
      <alignment horizontal="center"/>
    </xf>
    <xf numFmtId="0" fontId="26" fillId="8" borderId="12" xfId="0" applyFont="1" applyFill="1" applyBorder="1" applyAlignment="1">
      <alignment horizontal="center"/>
    </xf>
    <xf numFmtId="0" fontId="26" fillId="8" borderId="13" xfId="0" applyFont="1" applyFill="1" applyBorder="1" applyAlignment="1">
      <alignment horizontal="center" vertical="center" wrapText="1"/>
    </xf>
    <xf numFmtId="0" fontId="26" fillId="8" borderId="14" xfId="0" applyFont="1" applyFill="1" applyBorder="1" applyAlignment="1">
      <alignment horizontal="center" vertical="top"/>
    </xf>
    <xf numFmtId="0" fontId="26" fillId="8" borderId="0" xfId="0" applyFont="1" applyFill="1" applyBorder="1" applyAlignment="1">
      <alignment horizontal="center" vertical="top"/>
    </xf>
    <xf numFmtId="0" fontId="36" fillId="9" borderId="0" xfId="4" applyFont="1" applyFill="1" applyBorder="1" applyAlignment="1">
      <alignment horizontal="center" vertical="center" wrapText="1"/>
    </xf>
    <xf numFmtId="0" fontId="36" fillId="9" borderId="0" xfId="4" applyFont="1" applyFill="1" applyBorder="1" applyAlignment="1">
      <alignment horizontal="center" vertical="center"/>
    </xf>
    <xf numFmtId="0" fontId="29" fillId="7" borderId="14" xfId="0" applyFont="1" applyFill="1" applyBorder="1" applyAlignment="1">
      <alignment horizontal="right" vertical="center"/>
    </xf>
    <xf numFmtId="0" fontId="29" fillId="7" borderId="0" xfId="0" applyFont="1" applyFill="1" applyBorder="1" applyAlignment="1">
      <alignment horizontal="right" vertical="center"/>
    </xf>
    <xf numFmtId="0" fontId="26" fillId="7" borderId="3" xfId="5" applyFont="1" applyFill="1" applyBorder="1" applyAlignment="1">
      <alignment horizontal="left" vertical="center"/>
    </xf>
    <xf numFmtId="0" fontId="26" fillId="7" borderId="17" xfId="5" applyFont="1" applyFill="1" applyBorder="1" applyAlignment="1">
      <alignment horizontal="left" vertical="center"/>
    </xf>
    <xf numFmtId="0" fontId="35" fillId="0" borderId="0" xfId="5" applyFont="1" applyAlignment="1">
      <alignment horizontal="justify" vertical="center" wrapText="1"/>
    </xf>
    <xf numFmtId="0" fontId="35" fillId="0" borderId="0" xfId="0" applyFont="1" applyAlignment="1">
      <alignment horizontal="justify" vertical="center" wrapText="1"/>
    </xf>
    <xf numFmtId="0" fontId="35" fillId="0" borderId="0" xfId="5" applyFont="1" applyBorder="1" applyAlignment="1">
      <alignment horizontal="left" vertical="top"/>
    </xf>
    <xf numFmtId="0" fontId="38" fillId="2" borderId="12" xfId="0" applyFont="1" applyFill="1" applyBorder="1" applyAlignment="1">
      <alignment horizontal="justify" vertical="center" wrapText="1"/>
    </xf>
    <xf numFmtId="0" fontId="37" fillId="10" borderId="0" xfId="0" applyFont="1" applyFill="1" applyAlignment="1">
      <alignment horizontal="center" wrapText="1"/>
    </xf>
    <xf numFmtId="0" fontId="37" fillId="10" borderId="0" xfId="0" applyFont="1" applyFill="1" applyAlignment="1">
      <alignment horizontal="center"/>
    </xf>
    <xf numFmtId="0" fontId="3" fillId="8" borderId="2" xfId="0" applyFont="1" applyFill="1" applyBorder="1" applyAlignment="1">
      <alignment horizontal="center" vertical="center"/>
    </xf>
    <xf numFmtId="0" fontId="3" fillId="8" borderId="4" xfId="0" applyFont="1" applyFill="1" applyBorder="1" applyAlignment="1">
      <alignment horizontal="center" vertical="center"/>
    </xf>
    <xf numFmtId="0" fontId="3" fillId="8" borderId="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7" fillId="2" borderId="0" xfId="0" applyFont="1" applyFill="1" applyAlignment="1" applyProtection="1">
      <alignment horizontal="center" wrapText="1"/>
    </xf>
    <xf numFmtId="0" fontId="46" fillId="0" borderId="0" xfId="0" applyFont="1" applyAlignment="1">
      <alignment horizontal="left" vertical="top" wrapText="1"/>
    </xf>
    <xf numFmtId="0" fontId="34" fillId="8" borderId="2" xfId="0" applyFont="1" applyFill="1" applyBorder="1" applyAlignment="1">
      <alignment horizontal="center" vertical="center" wrapText="1"/>
    </xf>
    <xf numFmtId="0" fontId="34" fillId="8" borderId="4" xfId="0" applyFont="1" applyFill="1" applyBorder="1" applyAlignment="1">
      <alignment horizontal="center" vertical="center" wrapText="1"/>
    </xf>
    <xf numFmtId="4" fontId="34" fillId="8" borderId="2" xfId="0" applyNumberFormat="1" applyFont="1" applyFill="1" applyBorder="1" applyAlignment="1">
      <alignment horizontal="center" vertical="center" wrapText="1"/>
    </xf>
    <xf numFmtId="4" fontId="34" fillId="8" borderId="4" xfId="0" applyNumberFormat="1" applyFont="1" applyFill="1" applyBorder="1" applyAlignment="1">
      <alignment horizontal="center" vertical="center" wrapText="1"/>
    </xf>
    <xf numFmtId="0" fontId="34" fillId="8" borderId="2" xfId="0" applyFont="1" applyFill="1" applyBorder="1" applyAlignment="1" applyProtection="1">
      <alignment horizontal="center" vertical="center" wrapText="1"/>
    </xf>
    <xf numFmtId="0" fontId="34" fillId="8" borderId="4" xfId="0" applyFont="1" applyFill="1" applyBorder="1" applyAlignment="1" applyProtection="1">
      <alignment horizontal="center" vertical="center" wrapText="1"/>
    </xf>
    <xf numFmtId="49" fontId="34" fillId="8" borderId="1" xfId="0" applyNumberFormat="1" applyFont="1" applyFill="1" applyBorder="1" applyAlignment="1" applyProtection="1">
      <alignment horizontal="center" vertical="center" wrapText="1"/>
    </xf>
    <xf numFmtId="49" fontId="34" fillId="8" borderId="20" xfId="0" applyNumberFormat="1" applyFont="1" applyFill="1" applyBorder="1" applyAlignment="1" applyProtection="1">
      <alignment horizontal="center" vertical="center" wrapText="1"/>
    </xf>
    <xf numFmtId="0" fontId="34" fillId="8" borderId="11" xfId="0" applyFont="1" applyFill="1" applyBorder="1" applyAlignment="1" applyProtection="1">
      <alignment horizontal="left"/>
    </xf>
    <xf numFmtId="0" fontId="34" fillId="8" borderId="19" xfId="0" applyFont="1" applyFill="1" applyBorder="1" applyAlignment="1" applyProtection="1">
      <alignment horizontal="left"/>
    </xf>
    <xf numFmtId="0" fontId="34" fillId="8" borderId="13" xfId="0" applyFont="1" applyFill="1" applyBorder="1" applyAlignment="1" applyProtection="1">
      <alignment horizontal="left"/>
    </xf>
    <xf numFmtId="0" fontId="37" fillId="2" borderId="0" xfId="0" applyFont="1" applyFill="1" applyBorder="1" applyAlignment="1" applyProtection="1">
      <alignment horizontal="center" wrapText="1"/>
    </xf>
    <xf numFmtId="0" fontId="45" fillId="0" borderId="0" xfId="0" applyFont="1" applyAlignment="1">
      <alignment horizontal="left" vertical="top" wrapText="1"/>
    </xf>
    <xf numFmtId="0" fontId="37" fillId="2" borderId="0" xfId="0" applyFont="1" applyFill="1" applyAlignment="1" applyProtection="1">
      <alignment horizontal="center"/>
    </xf>
    <xf numFmtId="0" fontId="6" fillId="0" borderId="0" xfId="0" applyFont="1" applyAlignment="1">
      <alignment horizontal="left" vertical="top" wrapText="1"/>
    </xf>
    <xf numFmtId="0" fontId="20" fillId="0" borderId="0" xfId="0" applyFont="1" applyAlignment="1">
      <alignment horizontal="center" wrapText="1"/>
    </xf>
    <xf numFmtId="0" fontId="20" fillId="0" borderId="0" xfId="0" applyFont="1" applyAlignment="1">
      <alignment horizontal="center"/>
    </xf>
    <xf numFmtId="0" fontId="30" fillId="0" borderId="0" xfId="0" applyFont="1" applyAlignment="1">
      <alignment horizontal="left" vertical="top" wrapText="1"/>
    </xf>
    <xf numFmtId="0" fontId="18" fillId="0" borderId="0" xfId="0" applyFont="1" applyAlignment="1">
      <alignment vertical="center"/>
    </xf>
    <xf numFmtId="0" fontId="18" fillId="0" borderId="0" xfId="0" applyFont="1" applyAlignment="1">
      <alignment horizontal="center" wrapText="1"/>
    </xf>
    <xf numFmtId="0" fontId="6" fillId="0" borderId="0" xfId="0" applyFont="1" applyAlignment="1">
      <alignment horizontal="left" vertical="top"/>
    </xf>
    <xf numFmtId="0" fontId="30" fillId="0" borderId="0" xfId="0" applyFont="1" applyAlignment="1">
      <alignment horizontal="left" vertical="top"/>
    </xf>
    <xf numFmtId="0" fontId="18" fillId="0" borderId="0" xfId="0" applyFont="1" applyAlignment="1">
      <alignment horizontal="center" vertical="center" wrapText="1"/>
    </xf>
    <xf numFmtId="0" fontId="36" fillId="0" borderId="0" xfId="0" applyFont="1" applyAlignment="1">
      <alignment horizontal="center" vertical="center" wrapText="1"/>
    </xf>
    <xf numFmtId="0" fontId="36" fillId="0" borderId="0" xfId="0" applyFont="1" applyAlignment="1">
      <alignment horizontal="center" vertical="center"/>
    </xf>
    <xf numFmtId="0" fontId="21" fillId="8" borderId="10" xfId="0" applyFont="1" applyFill="1" applyBorder="1" applyAlignment="1"/>
    <xf numFmtId="0" fontId="21" fillId="8" borderId="27" xfId="0" applyFont="1" applyFill="1" applyBorder="1" applyAlignment="1"/>
    <xf numFmtId="0" fontId="21" fillId="8" borderId="28" xfId="0" applyFont="1" applyFill="1" applyBorder="1" applyAlignment="1"/>
    <xf numFmtId="49" fontId="25" fillId="8" borderId="24" xfId="0" applyNumberFormat="1" applyFont="1" applyFill="1" applyBorder="1" applyAlignment="1">
      <alignment horizontal="center" wrapText="1"/>
    </xf>
    <xf numFmtId="0" fontId="24" fillId="8" borderId="25" xfId="0" applyFont="1" applyFill="1" applyBorder="1" applyAlignment="1">
      <alignment wrapText="1"/>
    </xf>
    <xf numFmtId="0" fontId="24" fillId="8" borderId="26" xfId="0" applyFont="1" applyFill="1" applyBorder="1" applyAlignment="1">
      <alignment wrapText="1"/>
    </xf>
    <xf numFmtId="49" fontId="21" fillId="0" borderId="0" xfId="0" applyNumberFormat="1" applyFont="1" applyBorder="1" applyAlignment="1">
      <alignment horizontal="left"/>
    </xf>
    <xf numFmtId="49" fontId="25" fillId="8" borderId="24" xfId="0" applyNumberFormat="1" applyFont="1" applyFill="1" applyBorder="1" applyAlignment="1">
      <alignment horizontal="center"/>
    </xf>
    <xf numFmtId="49" fontId="25" fillId="8" borderId="25" xfId="0" applyNumberFormat="1" applyFont="1" applyFill="1" applyBorder="1" applyAlignment="1">
      <alignment horizontal="center"/>
    </xf>
    <xf numFmtId="49" fontId="25" fillId="8" borderId="26" xfId="0" applyNumberFormat="1" applyFont="1" applyFill="1" applyBorder="1" applyAlignment="1">
      <alignment horizontal="center"/>
    </xf>
  </cellXfs>
  <cellStyles count="56">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2" builtinId="27" customBuiltin="1"/>
    <cellStyle name="Calculation" xfId="16" builtinId="22" customBuiltin="1"/>
    <cellStyle name="center" xfId="51"/>
    <cellStyle name="Centered" xfId="54"/>
    <cellStyle name="Check Cell" xfId="18" builtinId="23" customBuiltin="1"/>
    <cellStyle name="Comma" xfId="1" builtinId="3"/>
    <cellStyle name="Explanatory Text" xfId="20" builtinId="53" customBuiltin="1"/>
    <cellStyle name="FormatedNumber" xfId="55"/>
    <cellStyle name="Good" xfId="11" builtinId="26" customBuiltin="1"/>
    <cellStyle name="Heading 1" xfId="7" builtinId="16" customBuiltin="1"/>
    <cellStyle name="Heading 2" xfId="8" builtinId="17" customBuiltin="1"/>
    <cellStyle name="Heading 3" xfId="9" builtinId="18" customBuiltin="1"/>
    <cellStyle name="Heading 4" xfId="10" builtinId="19" customBuiltin="1"/>
    <cellStyle name="HeadingBold" xfId="48"/>
    <cellStyle name="HeadingSmallBold" xfId="50"/>
    <cellStyle name="Input" xfId="14" builtinId="20" customBuiltin="1"/>
    <cellStyle name="left" xfId="53"/>
    <cellStyle name="Linked Cell" xfId="17" builtinId="24" customBuiltin="1"/>
    <cellStyle name="Neutral" xfId="13" builtinId="28" customBuiltin="1"/>
    <cellStyle name="Normal" xfId="0" builtinId="0"/>
    <cellStyle name="Normal 2" xfId="5"/>
    <cellStyle name="Normal 3" xfId="46"/>
    <cellStyle name="Normal 5" xfId="4"/>
    <cellStyle name="Normal_DAILY REPORT-24.03.2003" xfId="3"/>
    <cellStyle name="Note 2" xfId="47"/>
    <cellStyle name="Output" xfId="15" builtinId="21" customBuiltin="1"/>
    <cellStyle name="Percent" xfId="2" builtinId="5"/>
    <cellStyle name="right" xfId="52"/>
    <cellStyle name="TextBold" xfId="49"/>
    <cellStyle name="Title" xfId="6" builtinId="15" customBuiltin="1"/>
    <cellStyle name="Total" xfId="21" builtinId="25" customBuiltin="1"/>
    <cellStyle name="Warning Text" xfId="1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xmlns:c16r2="http://schemas.microsoft.com/office/drawing/2015/06/char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xmlns:c16r2="http://schemas.microsoft.com/office/drawing/2015/06/char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xmlns:c16r2="http://schemas.microsoft.com/office/drawing/2015/06/char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xmlns:c16r2="http://schemas.microsoft.com/office/drawing/2015/06/char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xmlns:c16r2="http://schemas.microsoft.com/office/drawing/2015/06/char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xmlns:c16r2="http://schemas.microsoft.com/office/drawing/2015/06/char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xmlns:c16r2="http://schemas.microsoft.com/office/drawing/2015/06/char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xmlns:c16r2="http://schemas.microsoft.com/office/drawing/2015/06/char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161469616"/>
        <c:axId val="164183336"/>
      </c:lineChart>
      <c:dateAx>
        <c:axId val="16146961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3336"/>
        <c:crosses val="autoZero"/>
        <c:auto val="1"/>
        <c:lblOffset val="100"/>
        <c:baseTimeUnit val="days"/>
      </c:dateAx>
      <c:valAx>
        <c:axId val="164183336"/>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1469616"/>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xmlns:c16r2="http://schemas.microsoft.com/office/drawing/2015/06/char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xmlns:c16r2="http://schemas.microsoft.com/office/drawing/2015/06/char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164187648"/>
        <c:axId val="164188432"/>
      </c:lineChart>
      <c:dateAx>
        <c:axId val="16418764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8432"/>
        <c:crosses val="autoZero"/>
        <c:auto val="1"/>
        <c:lblOffset val="100"/>
        <c:baseTimeUnit val="days"/>
      </c:dateAx>
      <c:valAx>
        <c:axId val="164188432"/>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7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xmlns:c16r2="http://schemas.microsoft.com/office/drawing/2015/06/char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xmlns:c16r2="http://schemas.microsoft.com/office/drawing/2015/06/char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164186864"/>
        <c:axId val="164190000"/>
      </c:lineChart>
      <c:dateAx>
        <c:axId val="16418686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90000"/>
        <c:crosses val="autoZero"/>
        <c:auto val="1"/>
        <c:lblOffset val="100"/>
        <c:baseTimeUnit val="days"/>
      </c:dateAx>
      <c:valAx>
        <c:axId val="164190000"/>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68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xmlns:c16r2="http://schemas.microsoft.com/office/drawing/2015/06/char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xmlns:c16r2="http://schemas.microsoft.com/office/drawing/2015/06/char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164182552"/>
        <c:axId val="164189216"/>
      </c:lineChart>
      <c:dateAx>
        <c:axId val="16418255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9216"/>
        <c:crosses val="autoZero"/>
        <c:auto val="1"/>
        <c:lblOffset val="100"/>
        <c:baseTimeUnit val="days"/>
      </c:dateAx>
      <c:valAx>
        <c:axId val="164189216"/>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25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xmlns:c16r2="http://schemas.microsoft.com/office/drawing/2015/06/char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xmlns:c16r2="http://schemas.microsoft.com/office/drawing/2015/06/char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164189608"/>
        <c:axId val="164188824"/>
      </c:lineChart>
      <c:dateAx>
        <c:axId val="16418960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64188824"/>
        <c:crosses val="autoZero"/>
        <c:auto val="1"/>
        <c:lblOffset val="100"/>
        <c:baseTimeUnit val="days"/>
        <c:majorUnit val="7"/>
        <c:majorTimeUnit val="days"/>
      </c:dateAx>
      <c:valAx>
        <c:axId val="164188824"/>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641896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xmlns:c16r2="http://schemas.microsoft.com/office/drawing/2015/06/char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xmlns:c16r2="http://schemas.microsoft.com/office/drawing/2015/06/char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164184512"/>
        <c:axId val="164184904"/>
      </c:lineChart>
      <c:dateAx>
        <c:axId val="164184512"/>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4904"/>
        <c:crosses val="autoZero"/>
        <c:auto val="1"/>
        <c:lblOffset val="100"/>
        <c:baseTimeUnit val="days"/>
        <c:majorUnit val="7"/>
        <c:majorTimeUnit val="days"/>
      </c:dateAx>
      <c:valAx>
        <c:axId val="164184904"/>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45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xmlns:c16r2="http://schemas.microsoft.com/office/drawing/2015/06/char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xmlns:c16r2="http://schemas.microsoft.com/office/drawing/2015/06/char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xmlns:c16r2="http://schemas.microsoft.com/office/drawing/2015/06/char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xmlns:c16r2="http://schemas.microsoft.com/office/drawing/2015/06/char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xmlns:c16r2="http://schemas.microsoft.com/office/drawing/2015/06/char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xmlns:c16r2="http://schemas.microsoft.com/office/drawing/2015/06/char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164186472"/>
        <c:axId val="164187256"/>
      </c:lineChart>
      <c:dateAx>
        <c:axId val="16418647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7256"/>
        <c:crosses val="autoZero"/>
        <c:auto val="1"/>
        <c:lblOffset val="100"/>
        <c:baseTimeUnit val="days"/>
      </c:dateAx>
      <c:valAx>
        <c:axId val="164187256"/>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64186472"/>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369181416425511"/>
          <c:y val="0.12307692307692308"/>
          <c:w val="0.84320097808286787"/>
          <c:h val="0.55961235614778926"/>
        </c:manualLayout>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xmlns:c16r2="http://schemas.microsoft.com/office/drawing/2015/06/char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xmlns:c16r2="http://schemas.microsoft.com/office/drawing/2015/06/char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xmlns:c16r2="http://schemas.microsoft.com/office/drawing/2015/06/char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xmlns:c16r2="http://schemas.microsoft.com/office/drawing/2015/06/char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xmlns:c16r2="http://schemas.microsoft.com/office/drawing/2015/06/char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xmlns:c16r2="http://schemas.microsoft.com/office/drawing/2015/06/char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205521192"/>
        <c:axId val="205518448"/>
      </c:lineChart>
      <c:dateAx>
        <c:axId val="20552119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205518448"/>
        <c:crosses val="autoZero"/>
        <c:auto val="1"/>
        <c:lblOffset val="100"/>
        <c:baseTimeUnit val="days"/>
      </c:dateAx>
      <c:valAx>
        <c:axId val="205518448"/>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205521192"/>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6.emf"/></Relationships>
</file>

<file path=xl/drawings/_rels/drawing5.xml.rels><?xml version="1.0" encoding="UTF-8" standalone="yes"?>
<Relationships xmlns="http://schemas.openxmlformats.org/package/2006/relationships"><Relationship Id="rId1" Type="http://schemas.openxmlformats.org/officeDocument/2006/relationships/image" Target="../media/image7.emf"/></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emf"/></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8" Type="http://schemas.openxmlformats.org/officeDocument/2006/relationships/image" Target="../media/image17.png"/><Relationship Id="rId3" Type="http://schemas.openxmlformats.org/officeDocument/2006/relationships/image" Target="../media/image12.emf"/><Relationship Id="rId7" Type="http://schemas.openxmlformats.org/officeDocument/2006/relationships/image" Target="../media/image16.png"/><Relationship Id="rId2" Type="http://schemas.openxmlformats.org/officeDocument/2006/relationships/image" Target="../media/image11.png"/><Relationship Id="rId1" Type="http://schemas.openxmlformats.org/officeDocument/2006/relationships/chart" Target="../charts/chart8.xml"/><Relationship Id="rId6" Type="http://schemas.openxmlformats.org/officeDocument/2006/relationships/image" Target="../media/image15.emf"/><Relationship Id="rId5" Type="http://schemas.openxmlformats.org/officeDocument/2006/relationships/image" Target="../media/image14.emf"/><Relationship Id="rId4" Type="http://schemas.openxmlformats.org/officeDocument/2006/relationships/image" Target="../media/image13.emf"/></Relationships>
</file>

<file path=xl/drawings/_rels/drawing11.xml.rels><?xml version="1.0" encoding="UTF-8" standalone="yes"?>
<Relationships xmlns="http://schemas.openxmlformats.org/package/2006/relationships"><Relationship Id="rId3" Type="http://schemas.openxmlformats.org/officeDocument/2006/relationships/image" Target="../media/image20.emf"/><Relationship Id="rId2" Type="http://schemas.openxmlformats.org/officeDocument/2006/relationships/image" Target="../media/image19.png"/><Relationship Id="rId1" Type="http://schemas.openxmlformats.org/officeDocument/2006/relationships/image" Target="../media/image18.png"/><Relationship Id="rId6" Type="http://schemas.openxmlformats.org/officeDocument/2006/relationships/image" Target="../media/image23.png"/><Relationship Id="rId5" Type="http://schemas.openxmlformats.org/officeDocument/2006/relationships/image" Target="../media/image22.emf"/><Relationship Id="rId4" Type="http://schemas.openxmlformats.org/officeDocument/2006/relationships/image" Target="../media/image21.emf"/></Relationships>
</file>

<file path=xl/drawings/_rels/drawing12.xml.rels><?xml version="1.0" encoding="UTF-8" standalone="yes"?>
<Relationships xmlns="http://schemas.openxmlformats.org/package/2006/relationships"><Relationship Id="rId2" Type="http://schemas.openxmlformats.org/officeDocument/2006/relationships/image" Target="../media/image25.emf"/><Relationship Id="rId1" Type="http://schemas.openxmlformats.org/officeDocument/2006/relationships/image" Target="../media/image24.em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11</xdr:col>
      <xdr:colOff>609600</xdr:colOff>
      <xdr:row>24</xdr:row>
      <xdr:rowOff>47625</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 y="3009900"/>
          <a:ext cx="5410200"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14</xdr:row>
      <xdr:rowOff>38100</xdr:rowOff>
    </xdr:from>
    <xdr:to>
      <xdr:col>3</xdr:col>
      <xdr:colOff>749856</xdr:colOff>
      <xdr:row>30</xdr:row>
      <xdr:rowOff>188238</xdr:rowOff>
    </xdr:to>
    <xdr:pic>
      <xdr:nvPicPr>
        <xdr:cNvPr id="4" name="Picture 3"/>
        <xdr:cNvPicPr>
          <a:picLocks noChangeAspect="1"/>
        </xdr:cNvPicPr>
      </xdr:nvPicPr>
      <xdr:blipFill>
        <a:blip xmlns:r="http://schemas.openxmlformats.org/officeDocument/2006/relationships" r:embed="rId1"/>
        <a:stretch>
          <a:fillRect/>
        </a:stretch>
      </xdr:blipFill>
      <xdr:spPr>
        <a:xfrm>
          <a:off x="685800" y="2838450"/>
          <a:ext cx="4893231" cy="3350538"/>
        </a:xfrm>
        <a:prstGeom prst="rect">
          <a:avLst/>
        </a:prstGeom>
      </xdr:spPr>
    </xdr:pic>
    <xdr:clientData/>
  </xdr:twoCellAnchor>
  <xdr:twoCellAnchor editAs="oneCell">
    <xdr:from>
      <xdr:col>4</xdr:col>
      <xdr:colOff>28575</xdr:colOff>
      <xdr:row>14</xdr:row>
      <xdr:rowOff>9525</xdr:rowOff>
    </xdr:from>
    <xdr:to>
      <xdr:col>9</xdr:col>
      <xdr:colOff>11107</xdr:colOff>
      <xdr:row>30</xdr:row>
      <xdr:rowOff>180975</xdr:rowOff>
    </xdr:to>
    <xdr:pic>
      <xdr:nvPicPr>
        <xdr:cNvPr id="5" name="Picture 4"/>
        <xdr:cNvPicPr>
          <a:picLocks noChangeAspect="1"/>
        </xdr:cNvPicPr>
      </xdr:nvPicPr>
      <xdr:blipFill>
        <a:blip xmlns:r="http://schemas.openxmlformats.org/officeDocument/2006/relationships" r:embed="rId2"/>
        <a:stretch>
          <a:fillRect/>
        </a:stretch>
      </xdr:blipFill>
      <xdr:spPr>
        <a:xfrm>
          <a:off x="5781675" y="2809875"/>
          <a:ext cx="5097457" cy="3371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123826</xdr:colOff>
      <xdr:row>6</xdr:row>
      <xdr:rowOff>76200</xdr:rowOff>
    </xdr:from>
    <xdr:to>
      <xdr:col>17</xdr:col>
      <xdr:colOff>447675</xdr:colOff>
      <xdr:row>22</xdr:row>
      <xdr:rowOff>142875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15451" y="1476375"/>
          <a:ext cx="4438649" cy="3267075"/>
        </a:xfrm>
        <a:prstGeom prst="rect">
          <a:avLst/>
        </a:prstGeom>
      </xdr:spPr>
    </xdr:pic>
    <xdr:clientData/>
  </xdr:twoCellAnchor>
  <xdr:twoCellAnchor editAs="oneCell">
    <xdr:from>
      <xdr:col>17</xdr:col>
      <xdr:colOff>285751</xdr:colOff>
      <xdr:row>6</xdr:row>
      <xdr:rowOff>85726</xdr:rowOff>
    </xdr:from>
    <xdr:to>
      <xdr:col>24</xdr:col>
      <xdr:colOff>638176</xdr:colOff>
      <xdr:row>22</xdr:row>
      <xdr:rowOff>142876</xdr:rowOff>
    </xdr:to>
    <xdr:pic>
      <xdr:nvPicPr>
        <xdr:cNvPr id="7" name="Picture 6"/>
        <xdr:cNvPicPr>
          <a:picLocks noChangeAspect="1"/>
        </xdr:cNvPicPr>
      </xdr:nvPicPr>
      <xdr:blipFill>
        <a:blip xmlns:r="http://schemas.openxmlformats.org/officeDocument/2006/relationships" r:embed="rId2"/>
        <a:stretch>
          <a:fillRect/>
        </a:stretch>
      </xdr:blipFill>
      <xdr:spPr>
        <a:xfrm>
          <a:off x="13592176" y="1485901"/>
          <a:ext cx="4381500" cy="3257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0</xdr:colOff>
      <xdr:row>1</xdr:row>
      <xdr:rowOff>0</xdr:rowOff>
    </xdr:from>
    <xdr:to>
      <xdr:col>27</xdr:col>
      <xdr:colOff>180975</xdr:colOff>
      <xdr:row>18</xdr:row>
      <xdr:rowOff>57150</xdr:rowOff>
    </xdr:to>
    <xdr:pic>
      <xdr:nvPicPr>
        <xdr:cNvPr id="8" name="Picture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67875" y="200025"/>
          <a:ext cx="9210675" cy="427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13</xdr:row>
      <xdr:rowOff>0</xdr:rowOff>
    </xdr:from>
    <xdr:to>
      <xdr:col>15</xdr:col>
      <xdr:colOff>409575</xdr:colOff>
      <xdr:row>32</xdr:row>
      <xdr:rowOff>190500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95800" y="6143625"/>
          <a:ext cx="9610725" cy="3990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19050</xdr:colOff>
      <xdr:row>4</xdr:row>
      <xdr:rowOff>38100</xdr:rowOff>
    </xdr:from>
    <xdr:to>
      <xdr:col>15</xdr:col>
      <xdr:colOff>0</xdr:colOff>
      <xdr:row>21</xdr:row>
      <xdr:rowOff>52185</xdr:rowOff>
    </xdr:to>
    <xdr:pic>
      <xdr:nvPicPr>
        <xdr:cNvPr id="3" name="Picture 2"/>
        <xdr:cNvPicPr>
          <a:picLocks noChangeAspect="1"/>
        </xdr:cNvPicPr>
      </xdr:nvPicPr>
      <xdr:blipFill>
        <a:blip xmlns:r="http://schemas.openxmlformats.org/officeDocument/2006/relationships" r:embed="rId1"/>
        <a:stretch>
          <a:fillRect/>
        </a:stretch>
      </xdr:blipFill>
      <xdr:spPr>
        <a:xfrm>
          <a:off x="6143625" y="1133475"/>
          <a:ext cx="4781550" cy="341451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11</xdr:col>
      <xdr:colOff>9525</xdr:colOff>
      <xdr:row>22</xdr:row>
      <xdr:rowOff>9525</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30150" y="1057275"/>
          <a:ext cx="4810125" cy="448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19050</xdr:colOff>
      <xdr:row>5</xdr:row>
      <xdr:rowOff>66675</xdr:rowOff>
    </xdr:from>
    <xdr:to>
      <xdr:col>4</xdr:col>
      <xdr:colOff>1312231</xdr:colOff>
      <xdr:row>20</xdr:row>
      <xdr:rowOff>4827</xdr:rowOff>
    </xdr:to>
    <xdr:pic>
      <xdr:nvPicPr>
        <xdr:cNvPr id="4" name="Picture 3"/>
        <xdr:cNvPicPr>
          <a:picLocks noChangeAspect="1"/>
        </xdr:cNvPicPr>
      </xdr:nvPicPr>
      <xdr:blipFill>
        <a:blip xmlns:r="http://schemas.openxmlformats.org/officeDocument/2006/relationships" r:embed="rId1"/>
        <a:stretch>
          <a:fillRect/>
        </a:stretch>
      </xdr:blipFill>
      <xdr:spPr>
        <a:xfrm>
          <a:off x="3695700" y="2752725"/>
          <a:ext cx="5169856" cy="29385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7</xdr:col>
      <xdr:colOff>609599</xdr:colOff>
      <xdr:row>25</xdr:row>
      <xdr:rowOff>0</xdr:rowOff>
    </xdr:from>
    <xdr:to>
      <xdr:col>14</xdr:col>
      <xdr:colOff>514350</xdr:colOff>
      <xdr:row>41</xdr:row>
      <xdr:rowOff>47625</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38100</xdr:colOff>
      <xdr:row>4</xdr:row>
      <xdr:rowOff>104775</xdr:rowOff>
    </xdr:from>
    <xdr:to>
      <xdr:col>7</xdr:col>
      <xdr:colOff>617627</xdr:colOff>
      <xdr:row>21</xdr:row>
      <xdr:rowOff>57441</xdr:rowOff>
    </xdr:to>
    <xdr:pic>
      <xdr:nvPicPr>
        <xdr:cNvPr id="5" name="Picture 4"/>
        <xdr:cNvPicPr>
          <a:picLocks noChangeAspect="1"/>
        </xdr:cNvPicPr>
      </xdr:nvPicPr>
      <xdr:blipFill>
        <a:blip xmlns:r="http://schemas.openxmlformats.org/officeDocument/2006/relationships" r:embed="rId2"/>
        <a:stretch>
          <a:fillRect/>
        </a:stretch>
      </xdr:blipFill>
      <xdr:spPr>
        <a:xfrm>
          <a:off x="723900" y="904875"/>
          <a:ext cx="4694327" cy="3353091"/>
        </a:xfrm>
        <a:prstGeom prst="rect">
          <a:avLst/>
        </a:prstGeom>
      </xdr:spPr>
    </xdr:pic>
    <xdr:clientData/>
  </xdr:twoCellAnchor>
  <xdr:twoCellAnchor editAs="oneCell">
    <xdr:from>
      <xdr:col>1</xdr:col>
      <xdr:colOff>0</xdr:colOff>
      <xdr:row>1</xdr:row>
      <xdr:rowOff>47625</xdr:rowOff>
    </xdr:from>
    <xdr:to>
      <xdr:col>7</xdr:col>
      <xdr:colOff>647700</xdr:colOff>
      <xdr:row>4</xdr:row>
      <xdr:rowOff>95250</xdr:rowOff>
    </xdr:to>
    <xdr:pic>
      <xdr:nvPicPr>
        <xdr:cNvPr id="11" name="Picture 1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85800" y="247650"/>
          <a:ext cx="476250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xdr:row>
      <xdr:rowOff>0</xdr:rowOff>
    </xdr:from>
    <xdr:to>
      <xdr:col>14</xdr:col>
      <xdr:colOff>552450</xdr:colOff>
      <xdr:row>4</xdr:row>
      <xdr:rowOff>9525</xdr:rowOff>
    </xdr:to>
    <xdr:pic>
      <xdr:nvPicPr>
        <xdr:cNvPr id="13" name="Picture 1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486400" y="400050"/>
          <a:ext cx="4667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657225</xdr:colOff>
      <xdr:row>22</xdr:row>
      <xdr:rowOff>180975</xdr:rowOff>
    </xdr:from>
    <xdr:to>
      <xdr:col>7</xdr:col>
      <xdr:colOff>619125</xdr:colOff>
      <xdr:row>24</xdr:row>
      <xdr:rowOff>190500</xdr:rowOff>
    </xdr:to>
    <xdr:pic>
      <xdr:nvPicPr>
        <xdr:cNvPr id="15" name="Picture 14"/>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57225" y="4581525"/>
          <a:ext cx="476250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561975</xdr:colOff>
      <xdr:row>21</xdr:row>
      <xdr:rowOff>95250</xdr:rowOff>
    </xdr:from>
    <xdr:to>
      <xdr:col>14</xdr:col>
      <xdr:colOff>342900</xdr:colOff>
      <xdr:row>25</xdr:row>
      <xdr:rowOff>19050</xdr:rowOff>
    </xdr:to>
    <xdr:pic>
      <xdr:nvPicPr>
        <xdr:cNvPr id="16" name="Picture 15"/>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362575" y="4295775"/>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609600</xdr:colOff>
      <xdr:row>4</xdr:row>
      <xdr:rowOff>123825</xdr:rowOff>
    </xdr:from>
    <xdr:to>
      <xdr:col>14</xdr:col>
      <xdr:colOff>472844</xdr:colOff>
      <xdr:row>21</xdr:row>
      <xdr:rowOff>57150</xdr:rowOff>
    </xdr:to>
    <xdr:pic>
      <xdr:nvPicPr>
        <xdr:cNvPr id="4" name="Picture 3"/>
        <xdr:cNvPicPr>
          <a:picLocks noChangeAspect="1"/>
        </xdr:cNvPicPr>
      </xdr:nvPicPr>
      <xdr:blipFill>
        <a:blip xmlns:r="http://schemas.openxmlformats.org/officeDocument/2006/relationships" r:embed="rId7"/>
        <a:stretch>
          <a:fillRect/>
        </a:stretch>
      </xdr:blipFill>
      <xdr:spPr>
        <a:xfrm>
          <a:off x="5410200" y="923925"/>
          <a:ext cx="4663844" cy="3333750"/>
        </a:xfrm>
        <a:prstGeom prst="rect">
          <a:avLst/>
        </a:prstGeom>
      </xdr:spPr>
    </xdr:pic>
    <xdr:clientData/>
  </xdr:twoCellAnchor>
  <xdr:twoCellAnchor editAs="oneCell">
    <xdr:from>
      <xdr:col>1</xdr:col>
      <xdr:colOff>47625</xdr:colOff>
      <xdr:row>24</xdr:row>
      <xdr:rowOff>180975</xdr:rowOff>
    </xdr:from>
    <xdr:to>
      <xdr:col>7</xdr:col>
      <xdr:colOff>590573</xdr:colOff>
      <xdr:row>41</xdr:row>
      <xdr:rowOff>66579</xdr:rowOff>
    </xdr:to>
    <xdr:pic>
      <xdr:nvPicPr>
        <xdr:cNvPr id="6" name="Picture 5"/>
        <xdr:cNvPicPr>
          <a:picLocks noChangeAspect="1"/>
        </xdr:cNvPicPr>
      </xdr:nvPicPr>
      <xdr:blipFill>
        <a:blip xmlns:r="http://schemas.openxmlformats.org/officeDocument/2006/relationships" r:embed="rId8"/>
        <a:stretch>
          <a:fillRect/>
        </a:stretch>
      </xdr:blipFill>
      <xdr:spPr>
        <a:xfrm>
          <a:off x="733425" y="4981575"/>
          <a:ext cx="4657748" cy="328602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533400</xdr:colOff>
      <xdr:row>3</xdr:row>
      <xdr:rowOff>152400</xdr:rowOff>
    </xdr:from>
    <xdr:to>
      <xdr:col>14</xdr:col>
      <xdr:colOff>378355</xdr:colOff>
      <xdr:row>20</xdr:row>
      <xdr:rowOff>123825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752475"/>
          <a:ext cx="4645555" cy="3371850"/>
        </a:xfrm>
        <a:prstGeom prst="rect">
          <a:avLst/>
        </a:prstGeom>
      </xdr:spPr>
    </xdr:pic>
    <xdr:clientData/>
  </xdr:twoCellAnchor>
  <xdr:twoCellAnchor editAs="oneCell">
    <xdr:from>
      <xdr:col>0</xdr:col>
      <xdr:colOff>600074</xdr:colOff>
      <xdr:row>24</xdr:row>
      <xdr:rowOff>9525</xdr:rowOff>
    </xdr:from>
    <xdr:to>
      <xdr:col>7</xdr:col>
      <xdr:colOff>495299</xdr:colOff>
      <xdr:row>39</xdr:row>
      <xdr:rowOff>142875</xdr:rowOff>
    </xdr:to>
    <xdr:pic>
      <xdr:nvPicPr>
        <xdr:cNvPr id="6" name="Picture 5"/>
        <xdr:cNvPicPr>
          <a:picLocks noChangeAspect="1"/>
        </xdr:cNvPicPr>
      </xdr:nvPicPr>
      <xdr:blipFill>
        <a:blip xmlns:r="http://schemas.openxmlformats.org/officeDocument/2006/relationships" r:embed="rId2"/>
        <a:stretch>
          <a:fillRect/>
        </a:stretch>
      </xdr:blipFill>
      <xdr:spPr>
        <a:xfrm>
          <a:off x="600074" y="4810125"/>
          <a:ext cx="4695825" cy="3133725"/>
        </a:xfrm>
        <a:prstGeom prst="rect">
          <a:avLst/>
        </a:prstGeom>
      </xdr:spPr>
    </xdr:pic>
    <xdr:clientData/>
  </xdr:twoCellAnchor>
  <xdr:twoCellAnchor editAs="oneCell">
    <xdr:from>
      <xdr:col>0</xdr:col>
      <xdr:colOff>609600</xdr:colOff>
      <xdr:row>1</xdr:row>
      <xdr:rowOff>28575</xdr:rowOff>
    </xdr:from>
    <xdr:to>
      <xdr:col>7</xdr:col>
      <xdr:colOff>571500</xdr:colOff>
      <xdr:row>3</xdr:row>
      <xdr:rowOff>38100</xdr:rowOff>
    </xdr:to>
    <xdr:pic>
      <xdr:nvPicPr>
        <xdr:cNvPr id="10"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09600" y="228600"/>
          <a:ext cx="476250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495300</xdr:colOff>
      <xdr:row>1</xdr:row>
      <xdr:rowOff>38100</xdr:rowOff>
    </xdr:from>
    <xdr:to>
      <xdr:col>14</xdr:col>
      <xdr:colOff>457200</xdr:colOff>
      <xdr:row>3</xdr:row>
      <xdr:rowOff>47625</xdr:rowOff>
    </xdr:to>
    <xdr:pic>
      <xdr:nvPicPr>
        <xdr:cNvPr id="11" name="Picture 10"/>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295900" y="238125"/>
          <a:ext cx="476250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7</xdr:col>
      <xdr:colOff>647700</xdr:colOff>
      <xdr:row>24</xdr:row>
      <xdr:rowOff>9525</xdr:rowOff>
    </xdr:to>
    <xdr:pic>
      <xdr:nvPicPr>
        <xdr:cNvPr id="13" name="Picture 12"/>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85800" y="4400550"/>
          <a:ext cx="476250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638175</xdr:colOff>
      <xdr:row>3</xdr:row>
      <xdr:rowOff>142875</xdr:rowOff>
    </xdr:from>
    <xdr:to>
      <xdr:col>7</xdr:col>
      <xdr:colOff>519709</xdr:colOff>
      <xdr:row>20</xdr:row>
      <xdr:rowOff>123825</xdr:rowOff>
    </xdr:to>
    <xdr:pic>
      <xdr:nvPicPr>
        <xdr:cNvPr id="2" name="Picture 1"/>
        <xdr:cNvPicPr>
          <a:picLocks noChangeAspect="1"/>
        </xdr:cNvPicPr>
      </xdr:nvPicPr>
      <xdr:blipFill>
        <a:blip xmlns:r="http://schemas.openxmlformats.org/officeDocument/2006/relationships" r:embed="rId6"/>
        <a:stretch>
          <a:fillRect/>
        </a:stretch>
      </xdr:blipFill>
      <xdr:spPr>
        <a:xfrm>
          <a:off x="638175" y="742950"/>
          <a:ext cx="4682134" cy="33813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676275</xdr:colOff>
      <xdr:row>8</xdr:row>
      <xdr:rowOff>19050</xdr:rowOff>
    </xdr:from>
    <xdr:to>
      <xdr:col>10</xdr:col>
      <xdr:colOff>781050</xdr:colOff>
      <xdr:row>28</xdr:row>
      <xdr:rowOff>47625</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3675" y="1619250"/>
          <a:ext cx="4810125" cy="416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6</xdr:col>
      <xdr:colOff>95250</xdr:colOff>
      <xdr:row>28</xdr:row>
      <xdr:rowOff>9525</xdr:rowOff>
    </xdr:to>
    <xdr:pic>
      <xdr:nvPicPr>
        <xdr:cNvPr id="6" name="Picture 5"/>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43200" y="5734050"/>
          <a:ext cx="1381125"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9"/>
  <sheetViews>
    <sheetView showGridLines="0" tabSelected="1" workbookViewId="0">
      <selection activeCell="H26" sqref="H26"/>
    </sheetView>
  </sheetViews>
  <sheetFormatPr defaultRowHeight="15.6" x14ac:dyDescent="0.3"/>
  <cols>
    <col min="2" max="2" width="32.5" customWidth="1"/>
    <col min="3" max="3" width="8.59765625" bestFit="1" customWidth="1"/>
    <col min="4" max="4" width="19.19921875" bestFit="1" customWidth="1"/>
    <col min="5" max="5" width="23" bestFit="1" customWidth="1"/>
  </cols>
  <sheetData>
    <row r="2" spans="2:6" x14ac:dyDescent="0.3">
      <c r="B2" s="324" t="s">
        <v>16</v>
      </c>
      <c r="C2" s="324"/>
      <c r="D2" s="324"/>
      <c r="E2" s="324"/>
      <c r="F2" s="324"/>
    </row>
    <row r="3" spans="2:6" x14ac:dyDescent="0.3">
      <c r="B3" s="32" t="s">
        <v>17</v>
      </c>
      <c r="C3" s="32"/>
      <c r="D3" s="32"/>
      <c r="E3" s="33"/>
      <c r="F3" s="87" t="s">
        <v>18</v>
      </c>
    </row>
    <row r="4" spans="2:6" x14ac:dyDescent="0.3">
      <c r="B4" s="325" t="s">
        <v>19</v>
      </c>
      <c r="C4" s="326" t="s">
        <v>20</v>
      </c>
      <c r="D4" s="327"/>
      <c r="E4" s="88" t="s">
        <v>20</v>
      </c>
      <c r="F4" s="328" t="s">
        <v>21</v>
      </c>
    </row>
    <row r="5" spans="2:6" x14ac:dyDescent="0.3">
      <c r="B5" s="325"/>
      <c r="C5" s="329" t="s">
        <v>22</v>
      </c>
      <c r="D5" s="330"/>
      <c r="E5" s="89" t="s">
        <v>23</v>
      </c>
      <c r="F5" s="328"/>
    </row>
    <row r="6" spans="2:6" x14ac:dyDescent="0.3">
      <c r="B6" s="325"/>
      <c r="C6" s="90" t="s">
        <v>24</v>
      </c>
      <c r="D6" s="90" t="s">
        <v>25</v>
      </c>
      <c r="E6" s="89"/>
      <c r="F6" s="328"/>
    </row>
    <row r="7" spans="2:6" x14ac:dyDescent="0.3">
      <c r="B7" s="325"/>
      <c r="C7" s="91"/>
      <c r="D7" s="91" t="s">
        <v>26</v>
      </c>
      <c r="E7" s="92"/>
      <c r="F7" s="328"/>
    </row>
    <row r="8" spans="2:6" x14ac:dyDescent="0.3">
      <c r="B8" s="93">
        <v>2014</v>
      </c>
      <c r="C8" s="45">
        <v>8091944.2034499999</v>
      </c>
      <c r="D8" s="45">
        <v>0</v>
      </c>
      <c r="E8" s="45">
        <v>159809.74699000001</v>
      </c>
      <c r="F8" s="46">
        <v>8251753.9504399998</v>
      </c>
    </row>
    <row r="9" spans="2:6" x14ac:dyDescent="0.3">
      <c r="B9" s="93">
        <v>2015</v>
      </c>
      <c r="C9" s="94">
        <v>7148729.2904500002</v>
      </c>
      <c r="D9" s="45">
        <v>0</v>
      </c>
      <c r="E9" s="94">
        <v>134553.61549</v>
      </c>
      <c r="F9" s="46">
        <v>7283282.90594</v>
      </c>
    </row>
    <row r="10" spans="2:6" x14ac:dyDescent="0.3">
      <c r="B10" s="93">
        <v>2016</v>
      </c>
      <c r="C10" s="94">
        <v>6621983.3611500002</v>
      </c>
      <c r="D10" s="45">
        <v>0</v>
      </c>
      <c r="E10" s="94">
        <v>102581.96979</v>
      </c>
      <c r="F10" s="46">
        <v>6724565.3309400007</v>
      </c>
    </row>
    <row r="11" spans="2:6" x14ac:dyDescent="0.3">
      <c r="B11" s="93">
        <v>2017</v>
      </c>
      <c r="C11" s="94">
        <v>6647731.0531500001</v>
      </c>
      <c r="D11" s="45">
        <v>0</v>
      </c>
      <c r="E11" s="94">
        <v>63907.634899999997</v>
      </c>
      <c r="F11" s="46">
        <v>6711638.68805</v>
      </c>
    </row>
    <row r="12" spans="2:6" x14ac:dyDescent="0.3">
      <c r="B12" s="93">
        <v>2018</v>
      </c>
      <c r="C12" s="94">
        <v>5421665</v>
      </c>
      <c r="D12" s="45">
        <v>0</v>
      </c>
      <c r="E12" s="94">
        <v>32445</v>
      </c>
      <c r="F12" s="46">
        <v>5454110</v>
      </c>
    </row>
    <row r="13" spans="2:6" x14ac:dyDescent="0.3">
      <c r="B13" s="93" t="s">
        <v>27</v>
      </c>
      <c r="C13" s="94">
        <v>5479467</v>
      </c>
      <c r="D13" s="45">
        <v>0</v>
      </c>
      <c r="E13" s="94">
        <v>0</v>
      </c>
      <c r="F13" s="46">
        <v>5479467</v>
      </c>
    </row>
    <row r="14" spans="2:6" x14ac:dyDescent="0.3">
      <c r="B14" s="93" t="s">
        <v>28</v>
      </c>
      <c r="C14" s="94">
        <v>5643645</v>
      </c>
      <c r="D14" s="45">
        <v>0</v>
      </c>
      <c r="E14" s="94">
        <v>0</v>
      </c>
      <c r="F14" s="46">
        <v>5643645</v>
      </c>
    </row>
    <row r="15" spans="2:6" x14ac:dyDescent="0.3">
      <c r="B15" s="93" t="s">
        <v>29</v>
      </c>
      <c r="C15" s="94">
        <v>8637150</v>
      </c>
      <c r="D15" s="45">
        <v>0</v>
      </c>
      <c r="E15" s="94">
        <v>0</v>
      </c>
      <c r="F15" s="46">
        <v>8637150</v>
      </c>
    </row>
    <row r="16" spans="2:6" x14ac:dyDescent="0.3">
      <c r="B16" s="95" t="s">
        <v>30</v>
      </c>
      <c r="C16" s="94">
        <v>10965400</v>
      </c>
      <c r="D16" s="45">
        <v>0</v>
      </c>
      <c r="E16" s="94">
        <v>0</v>
      </c>
      <c r="F16" s="46">
        <v>10965400</v>
      </c>
    </row>
    <row r="17" spans="2:6" x14ac:dyDescent="0.3">
      <c r="B17" s="95" t="s">
        <v>266</v>
      </c>
      <c r="C17" s="94">
        <v>10615400</v>
      </c>
      <c r="D17" s="45">
        <v>0</v>
      </c>
      <c r="E17" s="94">
        <v>0</v>
      </c>
      <c r="F17" s="46">
        <f>C17+E17</f>
        <v>10615400</v>
      </c>
    </row>
    <row r="18" spans="2:6" x14ac:dyDescent="0.3">
      <c r="B18" s="96" t="s">
        <v>267</v>
      </c>
      <c r="C18" s="97">
        <v>10615400</v>
      </c>
      <c r="D18" s="98">
        <v>0</v>
      </c>
      <c r="E18" s="97">
        <v>0</v>
      </c>
      <c r="F18" s="99">
        <f>C18+E18</f>
        <v>10615400</v>
      </c>
    </row>
    <row r="19" spans="2:6" ht="30.75" customHeight="1" x14ac:dyDescent="0.3">
      <c r="B19" s="322" t="s">
        <v>244</v>
      </c>
      <c r="C19" s="323"/>
      <c r="D19" s="323"/>
      <c r="E19" s="323"/>
      <c r="F19" s="323"/>
    </row>
  </sheetData>
  <mergeCells count="6">
    <mergeCell ref="B19:F19"/>
    <mergeCell ref="B2:F2"/>
    <mergeCell ref="B4:B7"/>
    <mergeCell ref="C4:D4"/>
    <mergeCell ref="F4:F7"/>
    <mergeCell ref="C5:D5"/>
  </mergeCells>
  <pageMargins left="0.70866141732283472" right="0.70866141732283472" top="0.74803149606299213" bottom="0.74803149606299213" header="0.31496062992125984" footer="0.31496062992125984"/>
  <pageSetup paperSize="9" orientation="landscape" r:id="rId1"/>
  <ignoredErrors>
    <ignoredError sqref="B16:B17 B13:B1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2"/>
  <sheetViews>
    <sheetView showGridLines="0" workbookViewId="0">
      <selection activeCell="J23" sqref="J23"/>
    </sheetView>
  </sheetViews>
  <sheetFormatPr defaultRowHeight="15.6" x14ac:dyDescent="0.3"/>
  <cols>
    <col min="2" max="2" width="32.3984375" customWidth="1"/>
    <col min="3" max="3" width="7" bestFit="1" customWidth="1"/>
    <col min="4" max="4" width="7.59765625" bestFit="1" customWidth="1"/>
    <col min="5" max="5" width="12.59765625" customWidth="1"/>
    <col min="6" max="6" width="13.3984375" customWidth="1"/>
    <col min="7" max="7" width="13.19921875" customWidth="1"/>
  </cols>
  <sheetData>
    <row r="1" spans="2:7" x14ac:dyDescent="0.3">
      <c r="B1" s="39"/>
      <c r="C1" s="39"/>
      <c r="D1" s="39"/>
      <c r="E1" s="39"/>
      <c r="F1" s="39"/>
      <c r="G1" s="39"/>
    </row>
    <row r="2" spans="2:7" ht="37.5" customHeight="1" x14ac:dyDescent="0.3">
      <c r="B2" s="331" t="s">
        <v>268</v>
      </c>
      <c r="C2" s="332"/>
      <c r="D2" s="332"/>
      <c r="E2" s="332"/>
      <c r="F2" s="332"/>
      <c r="G2" s="332"/>
    </row>
    <row r="3" spans="2:7" ht="36" x14ac:dyDescent="0.3">
      <c r="B3" s="77" t="s">
        <v>31</v>
      </c>
      <c r="C3" s="77" t="s">
        <v>32</v>
      </c>
      <c r="D3" s="77" t="s">
        <v>33</v>
      </c>
      <c r="E3" s="77" t="s">
        <v>34</v>
      </c>
      <c r="F3" s="77" t="s">
        <v>35</v>
      </c>
      <c r="G3" s="77" t="s">
        <v>36</v>
      </c>
    </row>
    <row r="4" spans="2:7" x14ac:dyDescent="0.3">
      <c r="B4" s="78" t="s">
        <v>37</v>
      </c>
      <c r="C4" s="79" t="s">
        <v>0</v>
      </c>
      <c r="D4" s="291">
        <v>45488</v>
      </c>
      <c r="E4" s="80" t="s">
        <v>38</v>
      </c>
      <c r="F4" s="292">
        <v>0.04</v>
      </c>
      <c r="G4" s="287">
        <v>45488</v>
      </c>
    </row>
    <row r="5" spans="2:7" x14ac:dyDescent="0.3">
      <c r="B5" s="81" t="s">
        <v>39</v>
      </c>
      <c r="C5" s="82" t="s">
        <v>0</v>
      </c>
      <c r="D5" s="289">
        <v>45672</v>
      </c>
      <c r="E5" s="286" t="s">
        <v>40</v>
      </c>
      <c r="F5" s="288">
        <v>1E-4</v>
      </c>
      <c r="G5" s="290">
        <v>45488</v>
      </c>
    </row>
    <row r="6" spans="2:7" x14ac:dyDescent="0.3">
      <c r="B6" s="81" t="s">
        <v>41</v>
      </c>
      <c r="C6" s="82" t="s">
        <v>0</v>
      </c>
      <c r="D6" s="289">
        <v>45743</v>
      </c>
      <c r="E6" s="286" t="s">
        <v>42</v>
      </c>
      <c r="F6" s="288">
        <v>8.0000000000000002E-3</v>
      </c>
      <c r="G6" s="290">
        <v>45562</v>
      </c>
    </row>
    <row r="7" spans="2:7" x14ac:dyDescent="0.3">
      <c r="B7" s="81" t="s">
        <v>43</v>
      </c>
      <c r="C7" s="82" t="s">
        <v>0</v>
      </c>
      <c r="D7" s="289">
        <v>45769</v>
      </c>
      <c r="E7" s="286" t="s">
        <v>44</v>
      </c>
      <c r="F7" s="288">
        <v>2.3E-2</v>
      </c>
      <c r="G7" s="290">
        <v>45404</v>
      </c>
    </row>
    <row r="8" spans="2:7" x14ac:dyDescent="0.3">
      <c r="B8" s="81" t="s">
        <v>45</v>
      </c>
      <c r="C8" s="82" t="s">
        <v>0</v>
      </c>
      <c r="D8" s="289">
        <v>45794</v>
      </c>
      <c r="E8" s="286" t="s">
        <v>46</v>
      </c>
      <c r="F8" s="288">
        <v>0</v>
      </c>
      <c r="G8" s="290">
        <v>45429</v>
      </c>
    </row>
    <row r="9" spans="2:7" x14ac:dyDescent="0.3">
      <c r="B9" s="81" t="s">
        <v>47</v>
      </c>
      <c r="C9" s="82" t="s">
        <v>0</v>
      </c>
      <c r="D9" s="289">
        <v>45852</v>
      </c>
      <c r="E9" s="286" t="s">
        <v>48</v>
      </c>
      <c r="F9" s="288">
        <v>3.1E-2</v>
      </c>
      <c r="G9" s="290">
        <v>45487</v>
      </c>
    </row>
    <row r="10" spans="2:7" x14ac:dyDescent="0.3">
      <c r="B10" s="81" t="s">
        <v>49</v>
      </c>
      <c r="C10" s="82" t="s">
        <v>1</v>
      </c>
      <c r="D10" s="289">
        <v>45929</v>
      </c>
      <c r="E10" s="286" t="s">
        <v>50</v>
      </c>
      <c r="F10" s="288">
        <v>5.7500000000000002E-2</v>
      </c>
      <c r="G10" s="290">
        <v>45564</v>
      </c>
    </row>
    <row r="11" spans="2:7" x14ac:dyDescent="0.3">
      <c r="B11" s="333" t="s">
        <v>51</v>
      </c>
      <c r="C11" s="334"/>
      <c r="D11" s="334"/>
      <c r="E11" s="286" t="s">
        <v>52</v>
      </c>
      <c r="F11" s="82" t="s">
        <v>53</v>
      </c>
      <c r="G11" s="83" t="s">
        <v>53</v>
      </c>
    </row>
    <row r="12" spans="2:7" x14ac:dyDescent="0.3">
      <c r="B12" s="81" t="s">
        <v>54</v>
      </c>
      <c r="C12" s="82" t="s">
        <v>0</v>
      </c>
      <c r="D12" s="289">
        <v>46077</v>
      </c>
      <c r="E12" s="286" t="s">
        <v>55</v>
      </c>
      <c r="F12" s="288">
        <v>0</v>
      </c>
      <c r="G12" s="290">
        <v>45528</v>
      </c>
    </row>
    <row r="13" spans="2:7" x14ac:dyDescent="0.3">
      <c r="B13" s="81" t="s">
        <v>56</v>
      </c>
      <c r="C13" s="82" t="s">
        <v>0</v>
      </c>
      <c r="D13" s="289">
        <v>46230</v>
      </c>
      <c r="E13" s="286" t="s">
        <v>57</v>
      </c>
      <c r="F13" s="288">
        <v>2.2499999999999999E-2</v>
      </c>
      <c r="G13" s="290">
        <v>45500</v>
      </c>
    </row>
    <row r="14" spans="2:7" x14ac:dyDescent="0.3">
      <c r="B14" s="81" t="s">
        <v>58</v>
      </c>
      <c r="C14" s="82" t="s">
        <v>0</v>
      </c>
      <c r="D14" s="289">
        <v>46593</v>
      </c>
      <c r="E14" s="286" t="s">
        <v>59</v>
      </c>
      <c r="F14" s="288">
        <v>1.95E-2</v>
      </c>
      <c r="G14" s="290">
        <v>45498</v>
      </c>
    </row>
    <row r="15" spans="2:7" x14ac:dyDescent="0.3">
      <c r="B15" s="81" t="s">
        <v>60</v>
      </c>
      <c r="C15" s="82" t="s">
        <v>0</v>
      </c>
      <c r="D15" s="289">
        <v>46840</v>
      </c>
      <c r="E15" s="286" t="s">
        <v>61</v>
      </c>
      <c r="F15" s="288">
        <v>3.2000000000000001E-2</v>
      </c>
      <c r="G15" s="290">
        <v>45563</v>
      </c>
    </row>
    <row r="16" spans="2:7" x14ac:dyDescent="0.3">
      <c r="B16" s="81" t="s">
        <v>62</v>
      </c>
      <c r="C16" s="82" t="s">
        <v>0</v>
      </c>
      <c r="D16" s="289">
        <v>47262</v>
      </c>
      <c r="E16" s="286" t="s">
        <v>63</v>
      </c>
      <c r="F16" s="288">
        <v>2.5000000000000001E-3</v>
      </c>
      <c r="G16" s="290">
        <v>45436</v>
      </c>
    </row>
    <row r="17" spans="2:7" x14ac:dyDescent="0.3">
      <c r="B17" s="81" t="s">
        <v>64</v>
      </c>
      <c r="C17" s="82" t="s">
        <v>0</v>
      </c>
      <c r="D17" s="289">
        <v>47473</v>
      </c>
      <c r="E17" s="286" t="s">
        <v>63</v>
      </c>
      <c r="F17" s="288">
        <v>5.0000000000000001E-3</v>
      </c>
      <c r="G17" s="290">
        <v>45464</v>
      </c>
    </row>
    <row r="18" spans="2:7" x14ac:dyDescent="0.3">
      <c r="B18" s="81" t="s">
        <v>65</v>
      </c>
      <c r="C18" s="82" t="s">
        <v>0</v>
      </c>
      <c r="D18" s="289">
        <v>48077</v>
      </c>
      <c r="E18" s="286" t="s">
        <v>66</v>
      </c>
      <c r="F18" s="288">
        <v>1E-3</v>
      </c>
      <c r="G18" s="290">
        <v>45521</v>
      </c>
    </row>
    <row r="19" spans="2:7" x14ac:dyDescent="0.3">
      <c r="B19" s="81" t="s">
        <v>67</v>
      </c>
      <c r="C19" s="82" t="s">
        <v>0</v>
      </c>
      <c r="D19" s="289">
        <v>50942</v>
      </c>
      <c r="E19" s="286" t="s">
        <v>68</v>
      </c>
      <c r="F19" s="288">
        <v>1.4999999999999999E-2</v>
      </c>
      <c r="G19" s="290">
        <v>45464</v>
      </c>
    </row>
    <row r="20" spans="2:7" x14ac:dyDescent="0.3">
      <c r="B20" s="335" t="s">
        <v>69</v>
      </c>
      <c r="C20" s="336"/>
      <c r="D20" s="336"/>
      <c r="E20" s="84" t="s">
        <v>70</v>
      </c>
      <c r="F20" s="85" t="s">
        <v>53</v>
      </c>
      <c r="G20" s="86" t="s">
        <v>53</v>
      </c>
    </row>
    <row r="21" spans="2:7" ht="15" customHeight="1" x14ac:dyDescent="0.3">
      <c r="B21" s="339" t="s">
        <v>269</v>
      </c>
      <c r="C21" s="339"/>
      <c r="D21" s="339"/>
      <c r="E21" s="339"/>
      <c r="F21" s="339"/>
      <c r="G21" s="339"/>
    </row>
    <row r="22" spans="2:7" ht="38.25" customHeight="1" x14ac:dyDescent="0.3">
      <c r="B22" s="337" t="s">
        <v>288</v>
      </c>
      <c r="C22" s="338"/>
      <c r="D22" s="338"/>
      <c r="E22" s="338"/>
      <c r="F22" s="338"/>
      <c r="G22" s="338"/>
    </row>
  </sheetData>
  <mergeCells count="5">
    <mergeCell ref="B2:G2"/>
    <mergeCell ref="B11:D11"/>
    <mergeCell ref="B20:D20"/>
    <mergeCell ref="B22:G22"/>
    <mergeCell ref="B21:G21"/>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28"/>
  <sheetViews>
    <sheetView workbookViewId="0">
      <selection activeCell="O21" sqref="O21"/>
    </sheetView>
  </sheetViews>
  <sheetFormatPr defaultRowHeight="15.6" x14ac:dyDescent="0.3"/>
  <cols>
    <col min="2" max="2" width="28.5" customWidth="1"/>
    <col min="3" max="3" width="12.5" customWidth="1"/>
    <col min="4" max="4" width="8.59765625" bestFit="1" customWidth="1"/>
    <col min="5" max="5" width="10.5" bestFit="1" customWidth="1"/>
    <col min="6" max="6" width="20.19921875" customWidth="1"/>
  </cols>
  <sheetData>
    <row r="2" spans="2:8" ht="40.5" customHeight="1" x14ac:dyDescent="0.3">
      <c r="B2" s="341" t="s">
        <v>274</v>
      </c>
      <c r="C2" s="342"/>
      <c r="D2" s="342"/>
      <c r="E2" s="342"/>
      <c r="F2" s="342"/>
      <c r="G2" s="342"/>
      <c r="H2" s="342"/>
    </row>
    <row r="3" spans="2:8" x14ac:dyDescent="0.3">
      <c r="B3" s="343" t="s">
        <v>31</v>
      </c>
      <c r="C3" s="343" t="s">
        <v>32</v>
      </c>
      <c r="D3" s="343" t="s">
        <v>71</v>
      </c>
      <c r="E3" s="345" t="s">
        <v>33</v>
      </c>
      <c r="F3" s="345" t="s">
        <v>34</v>
      </c>
      <c r="G3" s="345" t="s">
        <v>35</v>
      </c>
      <c r="H3" s="345" t="s">
        <v>72</v>
      </c>
    </row>
    <row r="4" spans="2:8" x14ac:dyDescent="0.3">
      <c r="B4" s="344"/>
      <c r="C4" s="344"/>
      <c r="D4" s="344"/>
      <c r="E4" s="346"/>
      <c r="F4" s="346"/>
      <c r="G4" s="346"/>
      <c r="H4" s="346"/>
    </row>
    <row r="5" spans="2:8" ht="33.75" customHeight="1" x14ac:dyDescent="0.3">
      <c r="B5" s="109" t="s">
        <v>73</v>
      </c>
      <c r="C5" s="110" t="s">
        <v>1</v>
      </c>
      <c r="D5" s="111">
        <v>41823</v>
      </c>
      <c r="E5" s="111">
        <v>45538</v>
      </c>
      <c r="F5" s="112">
        <v>1493000000</v>
      </c>
      <c r="G5" s="113">
        <v>2.95</v>
      </c>
      <c r="H5" s="111">
        <v>45538</v>
      </c>
    </row>
    <row r="6" spans="2:8" x14ac:dyDescent="0.3">
      <c r="B6" s="114"/>
      <c r="C6" s="115" t="s">
        <v>51</v>
      </c>
      <c r="D6" s="116"/>
      <c r="E6" s="116"/>
      <c r="F6" s="117">
        <v>2920054190</v>
      </c>
      <c r="G6" s="118"/>
      <c r="H6" s="116"/>
    </row>
    <row r="7" spans="2:8" ht="32.25" customHeight="1" x14ac:dyDescent="0.3">
      <c r="B7" s="109" t="s">
        <v>74</v>
      </c>
      <c r="C7" s="110" t="s">
        <v>1</v>
      </c>
      <c r="D7" s="111">
        <v>42089</v>
      </c>
      <c r="E7" s="111">
        <v>46472</v>
      </c>
      <c r="F7" s="112">
        <v>1000000000</v>
      </c>
      <c r="G7" s="113">
        <v>2.625</v>
      </c>
      <c r="H7" s="111">
        <v>45742</v>
      </c>
    </row>
    <row r="8" spans="2:8" x14ac:dyDescent="0.3">
      <c r="B8" s="119"/>
      <c r="C8" s="115" t="s">
        <v>51</v>
      </c>
      <c r="D8" s="116"/>
      <c r="E8" s="116"/>
      <c r="F8" s="117">
        <v>1955830000</v>
      </c>
      <c r="G8" s="118"/>
      <c r="H8" s="116"/>
    </row>
    <row r="9" spans="2:8" ht="21" customHeight="1" x14ac:dyDescent="0.3">
      <c r="B9" s="109" t="s">
        <v>75</v>
      </c>
      <c r="C9" s="110" t="s">
        <v>1</v>
      </c>
      <c r="D9" s="111">
        <v>42089</v>
      </c>
      <c r="E9" s="111">
        <v>49394</v>
      </c>
      <c r="F9" s="112">
        <v>900000000</v>
      </c>
      <c r="G9" s="113">
        <v>3.125</v>
      </c>
      <c r="H9" s="111">
        <v>45742</v>
      </c>
    </row>
    <row r="10" spans="2:8" x14ac:dyDescent="0.3">
      <c r="B10" s="119"/>
      <c r="C10" s="115" t="s">
        <v>51</v>
      </c>
      <c r="D10" s="116"/>
      <c r="E10" s="116"/>
      <c r="F10" s="117">
        <v>1760247000</v>
      </c>
      <c r="G10" s="118"/>
      <c r="H10" s="116"/>
    </row>
    <row r="11" spans="2:8" ht="19.5" customHeight="1" x14ac:dyDescent="0.3">
      <c r="B11" s="109" t="s">
        <v>76</v>
      </c>
      <c r="C11" s="110" t="s">
        <v>1</v>
      </c>
      <c r="D11" s="111">
        <v>42450</v>
      </c>
      <c r="E11" s="111">
        <v>46833</v>
      </c>
      <c r="F11" s="112">
        <v>850000000</v>
      </c>
      <c r="G11" s="113">
        <v>3</v>
      </c>
      <c r="H11" s="111">
        <v>45737</v>
      </c>
    </row>
    <row r="12" spans="2:8" x14ac:dyDescent="0.3">
      <c r="B12" s="119"/>
      <c r="C12" s="115" t="s">
        <v>51</v>
      </c>
      <c r="D12" s="116"/>
      <c r="E12" s="116"/>
      <c r="F12" s="117">
        <v>1662455500</v>
      </c>
      <c r="G12" s="120"/>
      <c r="H12" s="116"/>
    </row>
    <row r="13" spans="2:8" ht="20.25" customHeight="1" x14ac:dyDescent="0.3">
      <c r="B13" s="109" t="s">
        <v>77</v>
      </c>
      <c r="C13" s="110" t="s">
        <v>1</v>
      </c>
      <c r="D13" s="111">
        <v>44097</v>
      </c>
      <c r="E13" s="111">
        <v>47749</v>
      </c>
      <c r="F13" s="121">
        <v>1250000000</v>
      </c>
      <c r="G13" s="122">
        <v>0.375</v>
      </c>
      <c r="H13" s="111">
        <v>45558</v>
      </c>
    </row>
    <row r="14" spans="2:8" x14ac:dyDescent="0.3">
      <c r="B14" s="123"/>
      <c r="C14" s="115" t="s">
        <v>51</v>
      </c>
      <c r="D14" s="116"/>
      <c r="E14" s="116"/>
      <c r="F14" s="124">
        <f>+F13*1.95583</f>
        <v>2444787500</v>
      </c>
      <c r="G14" s="125"/>
      <c r="H14" s="116"/>
    </row>
    <row r="15" spans="2:8" ht="20.25" customHeight="1" x14ac:dyDescent="0.3">
      <c r="B15" s="126" t="s">
        <v>78</v>
      </c>
      <c r="C15" s="110" t="s">
        <v>1</v>
      </c>
      <c r="D15" s="111">
        <v>44097</v>
      </c>
      <c r="E15" s="111">
        <v>55054</v>
      </c>
      <c r="F15" s="121">
        <v>1250000000</v>
      </c>
      <c r="G15" s="122">
        <v>1.375</v>
      </c>
      <c r="H15" s="111">
        <v>45558</v>
      </c>
    </row>
    <row r="16" spans="2:8" x14ac:dyDescent="0.3">
      <c r="B16" s="123"/>
      <c r="C16" s="115" t="s">
        <v>51</v>
      </c>
      <c r="D16" s="116"/>
      <c r="E16" s="116"/>
      <c r="F16" s="124">
        <f>+F15*1.95583</f>
        <v>2444787500</v>
      </c>
      <c r="G16" s="125"/>
      <c r="H16" s="116"/>
    </row>
    <row r="17" spans="2:8" ht="32.25" customHeight="1" x14ac:dyDescent="0.3">
      <c r="B17" s="126" t="s">
        <v>79</v>
      </c>
      <c r="C17" s="110" t="s">
        <v>1</v>
      </c>
      <c r="D17" s="111">
        <v>44827</v>
      </c>
      <c r="E17" s="111">
        <v>47384</v>
      </c>
      <c r="F17" s="121">
        <v>1500000000</v>
      </c>
      <c r="G17" s="122">
        <v>4.125</v>
      </c>
      <c r="H17" s="111">
        <v>45558</v>
      </c>
    </row>
    <row r="18" spans="2:8" x14ac:dyDescent="0.3">
      <c r="B18" s="127"/>
      <c r="C18" s="115" t="s">
        <v>51</v>
      </c>
      <c r="D18" s="116"/>
      <c r="E18" s="116"/>
      <c r="F18" s="124">
        <f>+F17*1.95583</f>
        <v>2933745000</v>
      </c>
      <c r="G18" s="125"/>
      <c r="H18" s="116"/>
    </row>
    <row r="19" spans="2:8" ht="29.25" customHeight="1" x14ac:dyDescent="0.3">
      <c r="B19" s="126" t="s">
        <v>80</v>
      </c>
      <c r="C19" s="110" t="s">
        <v>1</v>
      </c>
      <c r="D19" s="111">
        <v>44827</v>
      </c>
      <c r="E19" s="111">
        <v>49210</v>
      </c>
      <c r="F19" s="121">
        <v>750000000</v>
      </c>
      <c r="G19" s="122">
        <v>4.625</v>
      </c>
      <c r="H19" s="111">
        <v>45558</v>
      </c>
    </row>
    <row r="20" spans="2:8" x14ac:dyDescent="0.3">
      <c r="B20" s="127"/>
      <c r="C20" s="115" t="s">
        <v>51</v>
      </c>
      <c r="D20" s="116"/>
      <c r="E20" s="116"/>
      <c r="F20" s="124">
        <f>+F19*1.95583</f>
        <v>1466872500</v>
      </c>
      <c r="G20" s="125"/>
      <c r="H20" s="116"/>
    </row>
    <row r="21" spans="2:8" ht="48.6" x14ac:dyDescent="0.3">
      <c r="B21" s="126" t="s">
        <v>81</v>
      </c>
      <c r="C21" s="128" t="s">
        <v>1</v>
      </c>
      <c r="D21" s="111">
        <v>44953</v>
      </c>
      <c r="E21" s="111">
        <v>48606</v>
      </c>
      <c r="F21" s="121">
        <v>1500000000</v>
      </c>
      <c r="G21" s="122">
        <v>4.5</v>
      </c>
      <c r="H21" s="111">
        <v>45684</v>
      </c>
    </row>
    <row r="22" spans="2:8" x14ac:dyDescent="0.3">
      <c r="B22" s="127"/>
      <c r="C22" s="115" t="s">
        <v>51</v>
      </c>
      <c r="D22" s="116"/>
      <c r="E22" s="116"/>
      <c r="F22" s="124">
        <f>+F21*1.95583</f>
        <v>2933745000</v>
      </c>
      <c r="G22" s="125"/>
      <c r="H22" s="116"/>
    </row>
    <row r="23" spans="2:8" ht="24.6" x14ac:dyDescent="0.3">
      <c r="B23" s="126" t="s">
        <v>275</v>
      </c>
      <c r="C23" s="110" t="s">
        <v>1</v>
      </c>
      <c r="D23" s="111">
        <v>45243</v>
      </c>
      <c r="E23" s="111">
        <v>49808</v>
      </c>
      <c r="F23" s="121">
        <v>1000000000</v>
      </c>
      <c r="G23" s="122">
        <v>4.875</v>
      </c>
      <c r="H23" s="111">
        <v>45425</v>
      </c>
    </row>
    <row r="24" spans="2:8" x14ac:dyDescent="0.3">
      <c r="B24" s="127"/>
      <c r="C24" s="115" t="s">
        <v>51</v>
      </c>
      <c r="D24" s="116"/>
      <c r="E24" s="116"/>
      <c r="F24" s="124">
        <v>1955830000</v>
      </c>
      <c r="G24" s="125"/>
      <c r="H24" s="116"/>
    </row>
    <row r="25" spans="2:8" ht="24.6" x14ac:dyDescent="0.3">
      <c r="B25" s="126" t="s">
        <v>276</v>
      </c>
      <c r="C25" s="110" t="s">
        <v>1</v>
      </c>
      <c r="D25" s="111">
        <v>45243</v>
      </c>
      <c r="E25" s="111">
        <v>47981</v>
      </c>
      <c r="F25" s="121">
        <v>1300000000</v>
      </c>
      <c r="G25" s="122">
        <v>4.375</v>
      </c>
      <c r="H25" s="111">
        <v>45425</v>
      </c>
    </row>
    <row r="26" spans="2:8" x14ac:dyDescent="0.3">
      <c r="B26" s="127"/>
      <c r="C26" s="115" t="s">
        <v>51</v>
      </c>
      <c r="D26" s="116"/>
      <c r="E26" s="116"/>
      <c r="F26" s="124">
        <v>2542579000</v>
      </c>
      <c r="G26" s="125"/>
      <c r="H26" s="116"/>
    </row>
    <row r="27" spans="2:8" x14ac:dyDescent="0.3">
      <c r="B27" s="129" t="s">
        <v>82</v>
      </c>
      <c r="C27" s="129"/>
      <c r="D27" s="129"/>
      <c r="E27" s="129"/>
      <c r="F27" s="130">
        <f>F6+F8+F10+F12+F14+F16+F18+F20+F22+F24+F26</f>
        <v>25020933190</v>
      </c>
      <c r="G27" s="129"/>
      <c r="H27" s="129"/>
    </row>
    <row r="28" spans="2:8" x14ac:dyDescent="0.3">
      <c r="B28" s="340" t="s">
        <v>261</v>
      </c>
      <c r="C28" s="340"/>
      <c r="D28" s="340"/>
      <c r="E28" s="340"/>
      <c r="F28" s="340"/>
      <c r="G28" s="340"/>
      <c r="H28" s="340"/>
    </row>
  </sheetData>
  <mergeCells count="9">
    <mergeCell ref="B28:H28"/>
    <mergeCell ref="B2:H2"/>
    <mergeCell ref="B3:B4"/>
    <mergeCell ref="C3:C4"/>
    <mergeCell ref="D3:D4"/>
    <mergeCell ref="E3:E4"/>
    <mergeCell ref="F3:F4"/>
    <mergeCell ref="G3:G4"/>
    <mergeCell ref="H3:H4"/>
  </mergeCells>
  <pageMargins left="0.7" right="0.7" top="0.75" bottom="0.75" header="0.3" footer="0.3"/>
  <pageSetup paperSize="9" scale="8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35"/>
  <sheetViews>
    <sheetView showGridLines="0" topLeftCell="A136" zoomScaleNormal="100" workbookViewId="0">
      <selection activeCell="I97" sqref="I97"/>
    </sheetView>
  </sheetViews>
  <sheetFormatPr defaultColWidth="9" defaultRowHeight="15.6" x14ac:dyDescent="0.3"/>
  <cols>
    <col min="1" max="1" width="20.19921875" style="39" customWidth="1"/>
    <col min="2" max="2" width="8.5" style="39" customWidth="1"/>
    <col min="3" max="3" width="8.19921875" style="39" customWidth="1"/>
    <col min="4" max="4" width="6.3984375" style="39" customWidth="1"/>
    <col min="5" max="5" width="15.09765625" style="39" customWidth="1"/>
    <col min="6" max="6" width="15.3984375" style="39" customWidth="1"/>
    <col min="7" max="7" width="14.8984375" style="39" customWidth="1"/>
    <col min="8" max="8" width="15.19921875" style="39" customWidth="1"/>
    <col min="9" max="9" width="13.8984375" style="39" customWidth="1"/>
    <col min="10" max="10" width="12.8984375" style="39" customWidth="1"/>
    <col min="11" max="11" width="8.3984375" style="39" customWidth="1"/>
    <col min="12" max="12" width="7.19921875" style="39" customWidth="1"/>
    <col min="13" max="13" width="7.59765625" style="39" customWidth="1"/>
    <col min="14" max="14" width="7.09765625" style="39" customWidth="1"/>
    <col min="15" max="15" width="6.19921875" style="39" customWidth="1"/>
    <col min="16" max="16" width="8.19921875" style="39" customWidth="1"/>
    <col min="17" max="17" width="7.59765625" style="39" customWidth="1"/>
    <col min="18" max="16384" width="9" style="39"/>
  </cols>
  <sheetData>
    <row r="2" spans="1:18" x14ac:dyDescent="0.3">
      <c r="A2" s="347" t="s">
        <v>284</v>
      </c>
      <c r="B2" s="347"/>
      <c r="C2" s="347"/>
      <c r="D2" s="347"/>
      <c r="E2" s="347"/>
      <c r="F2" s="347"/>
      <c r="G2" s="347"/>
      <c r="H2" s="347"/>
      <c r="I2" s="347"/>
      <c r="J2" s="347"/>
      <c r="K2" s="347"/>
      <c r="L2" s="347"/>
      <c r="M2" s="347"/>
      <c r="N2" s="347"/>
      <c r="O2" s="347"/>
      <c r="P2" s="347"/>
      <c r="Q2" s="347"/>
      <c r="R2" s="347"/>
    </row>
    <row r="3" spans="1:18" x14ac:dyDescent="0.3">
      <c r="A3" s="296"/>
      <c r="B3" s="296"/>
      <c r="C3" s="296"/>
      <c r="D3" s="296"/>
      <c r="E3" s="296"/>
      <c r="F3" s="296"/>
      <c r="G3" s="296"/>
      <c r="H3" s="296"/>
      <c r="I3" s="296"/>
      <c r="J3" s="296"/>
      <c r="K3" s="296"/>
      <c r="L3" s="296"/>
      <c r="M3" s="296"/>
      <c r="N3" s="296"/>
      <c r="O3" s="296"/>
      <c r="P3" s="296"/>
      <c r="Q3" s="296"/>
      <c r="R3" s="296"/>
    </row>
    <row r="4" spans="1:18" x14ac:dyDescent="0.3">
      <c r="A4" s="131"/>
      <c r="B4" s="132"/>
      <c r="C4" s="132"/>
      <c r="D4" s="132"/>
      <c r="E4" s="132"/>
      <c r="F4" s="132"/>
      <c r="G4" s="132"/>
      <c r="H4" s="132"/>
      <c r="I4" s="132"/>
      <c r="J4" s="132"/>
      <c r="K4" s="132"/>
      <c r="L4" s="132"/>
      <c r="M4" s="132"/>
      <c r="N4" s="132"/>
      <c r="O4" s="132"/>
      <c r="P4" s="132"/>
      <c r="Q4" s="132"/>
      <c r="R4" s="132"/>
    </row>
    <row r="5" spans="1:18" x14ac:dyDescent="0.3">
      <c r="A5" s="285" t="s">
        <v>83</v>
      </c>
      <c r="B5" s="133"/>
      <c r="C5" s="134"/>
      <c r="D5" s="134"/>
      <c r="E5" s="134"/>
      <c r="F5" s="135"/>
      <c r="G5" s="136"/>
      <c r="H5" s="136"/>
      <c r="I5" s="137"/>
      <c r="J5" s="138"/>
      <c r="K5" s="134"/>
      <c r="L5" s="134"/>
      <c r="M5" s="134"/>
      <c r="N5" s="139"/>
      <c r="O5" s="139"/>
      <c r="P5" s="139"/>
      <c r="Q5" s="140"/>
      <c r="R5" s="139"/>
    </row>
    <row r="6" spans="1:18" ht="25.5" customHeight="1" x14ac:dyDescent="0.3">
      <c r="A6" s="349" t="s">
        <v>84</v>
      </c>
      <c r="B6" s="349" t="s">
        <v>85</v>
      </c>
      <c r="C6" s="349" t="s">
        <v>86</v>
      </c>
      <c r="D6" s="349" t="s">
        <v>87</v>
      </c>
      <c r="E6" s="141" t="s">
        <v>88</v>
      </c>
      <c r="F6" s="142"/>
      <c r="G6" s="143"/>
      <c r="H6" s="349" t="s">
        <v>89</v>
      </c>
      <c r="I6" s="351" t="s">
        <v>90</v>
      </c>
      <c r="J6" s="351" t="s">
        <v>91</v>
      </c>
      <c r="K6" s="143" t="s">
        <v>92</v>
      </c>
      <c r="L6" s="143"/>
      <c r="M6" s="143"/>
      <c r="N6" s="144"/>
      <c r="O6" s="353" t="s">
        <v>93</v>
      </c>
      <c r="P6" s="355" t="s">
        <v>94</v>
      </c>
      <c r="Q6" s="356"/>
      <c r="R6" s="353" t="s">
        <v>95</v>
      </c>
    </row>
    <row r="7" spans="1:18" ht="57" customHeight="1" x14ac:dyDescent="0.3">
      <c r="A7" s="350"/>
      <c r="B7" s="350"/>
      <c r="C7" s="350"/>
      <c r="D7" s="350"/>
      <c r="E7" s="302" t="s">
        <v>96</v>
      </c>
      <c r="F7" s="303" t="s">
        <v>97</v>
      </c>
      <c r="G7" s="304" t="s">
        <v>98</v>
      </c>
      <c r="H7" s="350"/>
      <c r="I7" s="352"/>
      <c r="J7" s="352"/>
      <c r="K7" s="305" t="s">
        <v>99</v>
      </c>
      <c r="L7" s="303" t="s">
        <v>100</v>
      </c>
      <c r="M7" s="303" t="s">
        <v>101</v>
      </c>
      <c r="N7" s="306" t="s">
        <v>102</v>
      </c>
      <c r="O7" s="354"/>
      <c r="P7" s="147" t="s">
        <v>103</v>
      </c>
      <c r="Q7" s="147" t="s">
        <v>104</v>
      </c>
      <c r="R7" s="354"/>
    </row>
    <row r="8" spans="1:18" x14ac:dyDescent="0.3">
      <c r="A8" s="150" t="s">
        <v>105</v>
      </c>
      <c r="B8" s="151"/>
      <c r="C8" s="151">
        <v>45794</v>
      </c>
      <c r="D8" s="152">
        <v>1277</v>
      </c>
      <c r="E8" s="253">
        <f>E9+E10+E11+E12</f>
        <v>1800000000</v>
      </c>
      <c r="F8" s="253">
        <f>F9+F10+F11+F12</f>
        <v>3161014000</v>
      </c>
      <c r="G8" s="253">
        <f>G9+G10+G11+G12</f>
        <v>1800000000</v>
      </c>
      <c r="H8" s="253"/>
      <c r="I8" s="253"/>
      <c r="J8" s="253"/>
      <c r="K8" s="254"/>
      <c r="L8" s="254"/>
      <c r="M8" s="254"/>
      <c r="N8" s="254"/>
      <c r="O8" s="255">
        <v>0</v>
      </c>
      <c r="P8" s="256"/>
      <c r="Q8" s="256"/>
      <c r="R8" s="253"/>
    </row>
    <row r="9" spans="1:18" x14ac:dyDescent="0.3">
      <c r="A9" s="157" t="s">
        <v>106</v>
      </c>
      <c r="B9" s="158">
        <v>44517</v>
      </c>
      <c r="C9" s="158">
        <v>45794</v>
      </c>
      <c r="D9" s="159"/>
      <c r="E9" s="257">
        <v>500000000</v>
      </c>
      <c r="F9" s="258">
        <v>983964000</v>
      </c>
      <c r="G9" s="257">
        <v>500000000</v>
      </c>
      <c r="H9" s="257">
        <v>497703551.80000001</v>
      </c>
      <c r="I9" s="257">
        <v>2296448.2000000002</v>
      </c>
      <c r="J9" s="258">
        <v>0</v>
      </c>
      <c r="K9" s="258">
        <v>99.19</v>
      </c>
      <c r="L9" s="258">
        <v>99.37</v>
      </c>
      <c r="M9" s="258">
        <v>99.89</v>
      </c>
      <c r="N9" s="258">
        <v>99.54</v>
      </c>
      <c r="O9" s="259">
        <v>0</v>
      </c>
      <c r="P9" s="260">
        <v>2.3E-3</v>
      </c>
      <c r="Q9" s="260">
        <v>1.2999999999999999E-3</v>
      </c>
      <c r="R9" s="257">
        <v>0</v>
      </c>
    </row>
    <row r="10" spans="1:18" x14ac:dyDescent="0.3">
      <c r="A10" s="157" t="s">
        <v>107</v>
      </c>
      <c r="B10" s="158">
        <v>44636</v>
      </c>
      <c r="C10" s="158">
        <v>45794</v>
      </c>
      <c r="D10" s="160"/>
      <c r="E10" s="257">
        <v>500000000</v>
      </c>
      <c r="F10" s="258">
        <v>964700000</v>
      </c>
      <c r="G10" s="257">
        <v>500000000</v>
      </c>
      <c r="H10" s="257">
        <v>491464065</v>
      </c>
      <c r="I10" s="257">
        <v>8535935</v>
      </c>
      <c r="J10" s="258">
        <v>0</v>
      </c>
      <c r="K10" s="258">
        <v>98.03</v>
      </c>
      <c r="L10" s="258">
        <v>98.07</v>
      </c>
      <c r="M10" s="258">
        <v>98.89</v>
      </c>
      <c r="N10" s="258">
        <v>98.29</v>
      </c>
      <c r="O10" s="259">
        <v>0</v>
      </c>
      <c r="P10" s="260">
        <v>6.3E-3</v>
      </c>
      <c r="Q10" s="260">
        <v>5.4999999999999997E-3</v>
      </c>
      <c r="R10" s="257">
        <v>0</v>
      </c>
    </row>
    <row r="11" spans="1:18" x14ac:dyDescent="0.3">
      <c r="A11" s="161" t="s">
        <v>108</v>
      </c>
      <c r="B11" s="158">
        <v>44664</v>
      </c>
      <c r="C11" s="158">
        <v>45794</v>
      </c>
      <c r="D11" s="160"/>
      <c r="E11" s="257">
        <v>500000000</v>
      </c>
      <c r="F11" s="258">
        <v>752350000</v>
      </c>
      <c r="G11" s="257">
        <v>500000000</v>
      </c>
      <c r="H11" s="257">
        <v>486640735</v>
      </c>
      <c r="I11" s="257">
        <v>13359265</v>
      </c>
      <c r="J11" s="258">
        <v>0</v>
      </c>
      <c r="K11" s="258">
        <v>96.97</v>
      </c>
      <c r="L11" s="258">
        <v>96.6</v>
      </c>
      <c r="M11" s="258">
        <v>97.71</v>
      </c>
      <c r="N11" s="258">
        <v>97.33</v>
      </c>
      <c r="O11" s="259">
        <v>0</v>
      </c>
      <c r="P11" s="260">
        <v>0.01</v>
      </c>
      <c r="Q11" s="260">
        <v>8.8000000000000005E-3</v>
      </c>
      <c r="R11" s="257">
        <v>0</v>
      </c>
    </row>
    <row r="12" spans="1:18" x14ac:dyDescent="0.3">
      <c r="A12" s="161" t="s">
        <v>109</v>
      </c>
      <c r="B12" s="158">
        <v>44692</v>
      </c>
      <c r="C12" s="158">
        <v>45794</v>
      </c>
      <c r="D12" s="160"/>
      <c r="E12" s="257">
        <v>300000000</v>
      </c>
      <c r="F12" s="258">
        <v>460000000</v>
      </c>
      <c r="G12" s="257">
        <v>300000000</v>
      </c>
      <c r="H12" s="257">
        <v>288243545</v>
      </c>
      <c r="I12" s="257">
        <v>11756455</v>
      </c>
      <c r="J12" s="258">
        <v>0</v>
      </c>
      <c r="K12" s="258">
        <v>95.82</v>
      </c>
      <c r="L12" s="258">
        <v>95.74</v>
      </c>
      <c r="M12" s="258">
        <v>97.32</v>
      </c>
      <c r="N12" s="258">
        <v>96.08</v>
      </c>
      <c r="O12" s="259">
        <v>0</v>
      </c>
      <c r="P12" s="260">
        <v>1.4200000000000001E-2</v>
      </c>
      <c r="Q12" s="260">
        <v>1.3299999999999999E-2</v>
      </c>
      <c r="R12" s="257">
        <v>0</v>
      </c>
    </row>
    <row r="13" spans="1:18" x14ac:dyDescent="0.3">
      <c r="A13" s="357" t="s">
        <v>110</v>
      </c>
      <c r="B13" s="358"/>
      <c r="C13" s="358"/>
      <c r="D13" s="359"/>
      <c r="E13" s="162">
        <f>E8</f>
        <v>1800000000</v>
      </c>
      <c r="F13" s="162">
        <f>F8</f>
        <v>3161014000</v>
      </c>
      <c r="G13" s="162">
        <f>G8</f>
        <v>1800000000</v>
      </c>
      <c r="H13" s="162">
        <f>H8+H9+H10+H11+H12</f>
        <v>1764051896.8</v>
      </c>
      <c r="I13" s="162">
        <f>SUM(I8:I12)</f>
        <v>35948103.200000003</v>
      </c>
      <c r="J13" s="162">
        <f>SUM(J8:J12)</f>
        <v>0</v>
      </c>
      <c r="K13" s="163"/>
      <c r="L13" s="163"/>
      <c r="M13" s="163"/>
      <c r="N13" s="163"/>
      <c r="O13" s="164"/>
      <c r="P13" s="164"/>
      <c r="Q13" s="164"/>
      <c r="R13" s="165"/>
    </row>
    <row r="14" spans="1:18" x14ac:dyDescent="0.3">
      <c r="A14" s="166" t="s">
        <v>111</v>
      </c>
      <c r="B14" s="151"/>
      <c r="C14" s="151">
        <v>45672</v>
      </c>
      <c r="D14" s="152">
        <v>1827</v>
      </c>
      <c r="E14" s="153">
        <f>E15+E18+E17+E16</f>
        <v>800000000</v>
      </c>
      <c r="F14" s="153">
        <f>F18+F15+F17+F16</f>
        <v>1459850000</v>
      </c>
      <c r="G14" s="153">
        <f>G18+G15+G16+G17</f>
        <v>600000000</v>
      </c>
      <c r="H14" s="153"/>
      <c r="I14" s="153"/>
      <c r="J14" s="153"/>
      <c r="K14" s="154"/>
      <c r="L14" s="154"/>
      <c r="M14" s="154"/>
      <c r="N14" s="154"/>
      <c r="O14" s="155">
        <v>1E-4</v>
      </c>
      <c r="P14" s="156"/>
      <c r="Q14" s="156"/>
      <c r="R14" s="153"/>
    </row>
    <row r="15" spans="1:18" x14ac:dyDescent="0.3">
      <c r="A15" s="157" t="s">
        <v>106</v>
      </c>
      <c r="B15" s="158">
        <v>43845</v>
      </c>
      <c r="C15" s="158">
        <v>45672</v>
      </c>
      <c r="D15" s="159"/>
      <c r="E15" s="257">
        <v>200000000</v>
      </c>
      <c r="F15" s="258">
        <v>497250000</v>
      </c>
      <c r="G15" s="257">
        <v>200000000</v>
      </c>
      <c r="H15" s="257">
        <v>201164550</v>
      </c>
      <c r="I15" s="257">
        <v>0</v>
      </c>
      <c r="J15" s="257">
        <v>1164550</v>
      </c>
      <c r="K15" s="258">
        <v>100.23</v>
      </c>
      <c r="L15" s="258">
        <v>100.45</v>
      </c>
      <c r="M15" s="258">
        <v>101.11</v>
      </c>
      <c r="N15" s="258">
        <v>100.58</v>
      </c>
      <c r="O15" s="259">
        <v>1E-4</v>
      </c>
      <c r="P15" s="260">
        <v>-4.0000000000000002E-4</v>
      </c>
      <c r="Q15" s="260">
        <v>-1.1000000000000001E-3</v>
      </c>
      <c r="R15" s="257">
        <v>0</v>
      </c>
    </row>
    <row r="16" spans="1:18" x14ac:dyDescent="0.3">
      <c r="A16" s="157" t="s">
        <v>107</v>
      </c>
      <c r="B16" s="158">
        <v>43873</v>
      </c>
      <c r="C16" s="158">
        <v>45672</v>
      </c>
      <c r="D16" s="159"/>
      <c r="E16" s="257">
        <v>200000000</v>
      </c>
      <c r="F16" s="258">
        <v>341000000</v>
      </c>
      <c r="G16" s="257">
        <v>200000000</v>
      </c>
      <c r="H16" s="257">
        <v>201476755.05000001</v>
      </c>
      <c r="I16" s="257">
        <v>0</v>
      </c>
      <c r="J16" s="257">
        <v>1475225</v>
      </c>
      <c r="K16" s="258">
        <v>100.53</v>
      </c>
      <c r="L16" s="258">
        <v>100.59</v>
      </c>
      <c r="M16" s="258">
        <v>101.39</v>
      </c>
      <c r="N16" s="258">
        <v>100.74</v>
      </c>
      <c r="O16" s="259">
        <v>1E-4</v>
      </c>
      <c r="P16" s="260">
        <v>-1E-3</v>
      </c>
      <c r="Q16" s="260">
        <v>-1.4E-3</v>
      </c>
      <c r="R16" s="257">
        <v>0</v>
      </c>
    </row>
    <row r="17" spans="1:18" x14ac:dyDescent="0.3">
      <c r="A17" s="157" t="s">
        <v>108</v>
      </c>
      <c r="B17" s="158">
        <v>43929</v>
      </c>
      <c r="C17" s="158">
        <v>45672</v>
      </c>
      <c r="D17" s="159"/>
      <c r="E17" s="257">
        <v>200000000</v>
      </c>
      <c r="F17" s="258">
        <v>358300000</v>
      </c>
      <c r="G17" s="257">
        <v>200000000</v>
      </c>
      <c r="H17" s="257">
        <v>198837160.22999999</v>
      </c>
      <c r="I17" s="257">
        <v>1172430</v>
      </c>
      <c r="J17" s="257">
        <v>5000</v>
      </c>
      <c r="K17" s="258">
        <v>98.89</v>
      </c>
      <c r="L17" s="258">
        <v>99.07</v>
      </c>
      <c r="M17" s="258">
        <v>100.05</v>
      </c>
      <c r="N17" s="258">
        <v>99.42</v>
      </c>
      <c r="O17" s="259">
        <v>1E-4</v>
      </c>
      <c r="P17" s="260">
        <v>2.3999999999999998E-3</v>
      </c>
      <c r="Q17" s="260">
        <v>1.2999999999999999E-3</v>
      </c>
      <c r="R17" s="257">
        <v>0</v>
      </c>
    </row>
    <row r="18" spans="1:18" ht="16.2" x14ac:dyDescent="0.3">
      <c r="A18" s="157" t="s">
        <v>262</v>
      </c>
      <c r="B18" s="158">
        <v>43950</v>
      </c>
      <c r="C18" s="158">
        <v>45672</v>
      </c>
      <c r="D18" s="159"/>
      <c r="E18" s="257">
        <v>200000000</v>
      </c>
      <c r="F18" s="258">
        <v>263300000</v>
      </c>
      <c r="G18" s="257">
        <v>0</v>
      </c>
      <c r="H18" s="261" t="s">
        <v>112</v>
      </c>
      <c r="I18" s="261" t="s">
        <v>112</v>
      </c>
      <c r="J18" s="261" t="s">
        <v>112</v>
      </c>
      <c r="K18" s="258">
        <v>97.45</v>
      </c>
      <c r="L18" s="261" t="s">
        <v>112</v>
      </c>
      <c r="M18" s="261" t="s">
        <v>112</v>
      </c>
      <c r="N18" s="261" t="s">
        <v>112</v>
      </c>
      <c r="O18" s="259">
        <v>1E-4</v>
      </c>
      <c r="P18" s="260">
        <v>5.5999999999999999E-3</v>
      </c>
      <c r="Q18" s="260" t="s">
        <v>112</v>
      </c>
      <c r="R18" s="257">
        <v>0</v>
      </c>
    </row>
    <row r="19" spans="1:18" x14ac:dyDescent="0.3">
      <c r="A19" s="150" t="s">
        <v>113</v>
      </c>
      <c r="B19" s="151"/>
      <c r="C19" s="151">
        <v>46077</v>
      </c>
      <c r="D19" s="152">
        <v>1826</v>
      </c>
      <c r="E19" s="153">
        <f>E20+E21+E22+E23+E24</f>
        <v>1700000000</v>
      </c>
      <c r="F19" s="153">
        <f>F20+F21+F22+F23+F24</f>
        <v>2549810000</v>
      </c>
      <c r="G19" s="153">
        <f>G20+G21+G22+G23+G24</f>
        <v>1700000000</v>
      </c>
      <c r="H19" s="153"/>
      <c r="I19" s="153"/>
      <c r="J19" s="153"/>
      <c r="K19" s="154"/>
      <c r="L19" s="154"/>
      <c r="M19" s="154"/>
      <c r="N19" s="154"/>
      <c r="O19" s="155">
        <f>O20</f>
        <v>0</v>
      </c>
      <c r="P19" s="156"/>
      <c r="Q19" s="156"/>
      <c r="R19" s="153"/>
    </row>
    <row r="20" spans="1:18" x14ac:dyDescent="0.3">
      <c r="A20" s="157" t="s">
        <v>106</v>
      </c>
      <c r="B20" s="158">
        <v>44251</v>
      </c>
      <c r="C20" s="167">
        <v>46077</v>
      </c>
      <c r="D20" s="159"/>
      <c r="E20" s="257">
        <v>200000000</v>
      </c>
      <c r="F20" s="258">
        <v>420400000</v>
      </c>
      <c r="G20" s="257">
        <v>200000000</v>
      </c>
      <c r="H20" s="257">
        <v>201696550</v>
      </c>
      <c r="I20" s="257">
        <v>0</v>
      </c>
      <c r="J20" s="257">
        <v>1696550</v>
      </c>
      <c r="K20" s="258">
        <v>100.41</v>
      </c>
      <c r="L20" s="258">
        <v>100.56</v>
      </c>
      <c r="M20" s="258">
        <v>101.51</v>
      </c>
      <c r="N20" s="258">
        <v>100.85</v>
      </c>
      <c r="O20" s="259">
        <v>0</v>
      </c>
      <c r="P20" s="260">
        <v>-8.0000000000000004E-4</v>
      </c>
      <c r="Q20" s="260">
        <v>-1.6999999999999999E-3</v>
      </c>
      <c r="R20" s="257">
        <v>0</v>
      </c>
    </row>
    <row r="21" spans="1:18" x14ac:dyDescent="0.3">
      <c r="A21" s="157" t="s">
        <v>107</v>
      </c>
      <c r="B21" s="158">
        <v>44279</v>
      </c>
      <c r="C21" s="167">
        <v>46077</v>
      </c>
      <c r="D21" s="159"/>
      <c r="E21" s="257">
        <v>300000000</v>
      </c>
      <c r="F21" s="258">
        <v>458500000</v>
      </c>
      <c r="G21" s="257">
        <v>300000000</v>
      </c>
      <c r="H21" s="257">
        <v>301399775</v>
      </c>
      <c r="I21" s="257">
        <v>0</v>
      </c>
      <c r="J21" s="257">
        <v>1399775</v>
      </c>
      <c r="K21" s="258">
        <v>100.28</v>
      </c>
      <c r="L21" s="258">
        <v>100.16</v>
      </c>
      <c r="M21" s="258">
        <v>100.94</v>
      </c>
      <c r="N21" s="258">
        <v>100.47</v>
      </c>
      <c r="O21" s="259">
        <v>0</v>
      </c>
      <c r="P21" s="260">
        <v>-5.9999999999999995E-4</v>
      </c>
      <c r="Q21" s="260">
        <v>-1E-3</v>
      </c>
      <c r="R21" s="257">
        <v>0</v>
      </c>
    </row>
    <row r="22" spans="1:18" x14ac:dyDescent="0.3">
      <c r="A22" s="161" t="s">
        <v>108</v>
      </c>
      <c r="B22" s="158">
        <v>44448</v>
      </c>
      <c r="C22" s="167">
        <v>46077</v>
      </c>
      <c r="D22" s="160"/>
      <c r="E22" s="257">
        <v>200000000</v>
      </c>
      <c r="F22" s="258">
        <v>423850000</v>
      </c>
      <c r="G22" s="257">
        <v>200000000</v>
      </c>
      <c r="H22" s="257">
        <v>201326150</v>
      </c>
      <c r="I22" s="257">
        <v>0</v>
      </c>
      <c r="J22" s="257">
        <v>1326150</v>
      </c>
      <c r="K22" s="258">
        <v>100.38</v>
      </c>
      <c r="L22" s="258">
        <v>100.53</v>
      </c>
      <c r="M22" s="258">
        <v>101.21</v>
      </c>
      <c r="N22" s="258">
        <v>100.66</v>
      </c>
      <c r="O22" s="259">
        <v>0</v>
      </c>
      <c r="P22" s="260">
        <v>-8.0000000000000004E-4</v>
      </c>
      <c r="Q22" s="260">
        <v>-1.5E-3</v>
      </c>
      <c r="R22" s="257">
        <v>0</v>
      </c>
    </row>
    <row r="23" spans="1:18" x14ac:dyDescent="0.3">
      <c r="A23" s="161" t="s">
        <v>109</v>
      </c>
      <c r="B23" s="158">
        <v>44482</v>
      </c>
      <c r="C23" s="167">
        <v>46077</v>
      </c>
      <c r="D23" s="160"/>
      <c r="E23" s="257">
        <v>500000000</v>
      </c>
      <c r="F23" s="258">
        <v>612600000</v>
      </c>
      <c r="G23" s="257">
        <v>500000000</v>
      </c>
      <c r="H23" s="257">
        <v>500462005</v>
      </c>
      <c r="I23" s="257">
        <v>0</v>
      </c>
      <c r="J23" s="257">
        <v>462005</v>
      </c>
      <c r="K23" s="258">
        <v>99.98</v>
      </c>
      <c r="L23" s="258">
        <v>99.83</v>
      </c>
      <c r="M23" s="258">
        <v>100.66</v>
      </c>
      <c r="N23" s="258">
        <v>100.09</v>
      </c>
      <c r="O23" s="259">
        <v>0</v>
      </c>
      <c r="P23" s="260">
        <v>0</v>
      </c>
      <c r="Q23" s="260">
        <v>-2.0000000000000001E-4</v>
      </c>
      <c r="R23" s="257">
        <v>0</v>
      </c>
    </row>
    <row r="24" spans="1:18" x14ac:dyDescent="0.3">
      <c r="A24" s="161" t="s">
        <v>114</v>
      </c>
      <c r="B24" s="158">
        <v>44510</v>
      </c>
      <c r="C24" s="167">
        <v>46077</v>
      </c>
      <c r="D24" s="160"/>
      <c r="E24" s="257">
        <v>500000000</v>
      </c>
      <c r="F24" s="258">
        <v>634460000</v>
      </c>
      <c r="G24" s="257">
        <v>500000000</v>
      </c>
      <c r="H24" s="257">
        <v>494217501</v>
      </c>
      <c r="I24" s="257">
        <v>5782499</v>
      </c>
      <c r="J24" s="258">
        <v>0</v>
      </c>
      <c r="K24" s="258">
        <v>98.66</v>
      </c>
      <c r="L24" s="258">
        <v>98.43</v>
      </c>
      <c r="M24" s="258">
        <v>99.52</v>
      </c>
      <c r="N24" s="258">
        <v>98.84</v>
      </c>
      <c r="O24" s="259">
        <v>0</v>
      </c>
      <c r="P24" s="260">
        <v>3.0999999999999999E-3</v>
      </c>
      <c r="Q24" s="260">
        <v>2.7000000000000001E-3</v>
      </c>
      <c r="R24" s="257">
        <v>0</v>
      </c>
    </row>
    <row r="25" spans="1:18" x14ac:dyDescent="0.3">
      <c r="A25" s="298" t="s">
        <v>115</v>
      </c>
      <c r="B25" s="168"/>
      <c r="C25" s="168"/>
      <c r="D25" s="169"/>
      <c r="E25" s="162">
        <f>+E14+E19</f>
        <v>2500000000</v>
      </c>
      <c r="F25" s="162">
        <f>+F14+F19</f>
        <v>4009660000</v>
      </c>
      <c r="G25" s="162">
        <f>+G14+G19</f>
        <v>2300000000</v>
      </c>
      <c r="H25" s="162">
        <f>SUM(H14:H24)</f>
        <v>2300580446.2799997</v>
      </c>
      <c r="I25" s="162">
        <f>SUM(I14:I24)</f>
        <v>6954929</v>
      </c>
      <c r="J25" s="162">
        <f>SUM(J14:J24)</f>
        <v>7529255</v>
      </c>
      <c r="K25" s="163"/>
      <c r="L25" s="163"/>
      <c r="M25" s="163"/>
      <c r="N25" s="163"/>
      <c r="O25" s="164"/>
      <c r="P25" s="164"/>
      <c r="Q25" s="164"/>
      <c r="R25" s="165"/>
    </row>
    <row r="26" spans="1:18" x14ac:dyDescent="0.3">
      <c r="A26" s="150" t="s">
        <v>116</v>
      </c>
      <c r="B26" s="151"/>
      <c r="C26" s="151">
        <v>46840</v>
      </c>
      <c r="D26" s="152">
        <v>2008</v>
      </c>
      <c r="E26" s="153">
        <f>E27+E28</f>
        <v>400000000</v>
      </c>
      <c r="F26" s="153">
        <f>F27+F28</f>
        <v>412050000</v>
      </c>
      <c r="G26" s="153">
        <f>G27+G28</f>
        <v>330500000</v>
      </c>
      <c r="H26" s="153"/>
      <c r="I26" s="153"/>
      <c r="J26" s="153"/>
      <c r="K26" s="154"/>
      <c r="L26" s="154"/>
      <c r="M26" s="154"/>
      <c r="N26" s="154"/>
      <c r="O26" s="155">
        <v>3.2000000000000001E-2</v>
      </c>
      <c r="P26" s="156"/>
      <c r="Q26" s="156"/>
      <c r="R26" s="153"/>
    </row>
    <row r="27" spans="1:18" x14ac:dyDescent="0.3">
      <c r="A27" s="157" t="s">
        <v>106</v>
      </c>
      <c r="B27" s="158">
        <v>44832</v>
      </c>
      <c r="C27" s="170">
        <v>46840</v>
      </c>
      <c r="D27" s="159"/>
      <c r="E27" s="257">
        <v>200000000</v>
      </c>
      <c r="F27" s="258">
        <v>203850000</v>
      </c>
      <c r="G27" s="257">
        <v>149950000</v>
      </c>
      <c r="H27" s="257">
        <v>143481695</v>
      </c>
      <c r="I27" s="257">
        <v>6468305</v>
      </c>
      <c r="J27" s="258">
        <v>0</v>
      </c>
      <c r="K27" s="258">
        <v>94.65</v>
      </c>
      <c r="L27" s="258">
        <v>93.91</v>
      </c>
      <c r="M27" s="258">
        <v>97.53</v>
      </c>
      <c r="N27" s="258">
        <v>95.69</v>
      </c>
      <c r="O27" s="259">
        <v>3.2000000000000001E-2</v>
      </c>
      <c r="P27" s="260">
        <v>4.36E-2</v>
      </c>
      <c r="Q27" s="260">
        <v>4.1300000000000003E-2</v>
      </c>
      <c r="R27" s="257">
        <v>0</v>
      </c>
    </row>
    <row r="28" spans="1:18" x14ac:dyDescent="0.3">
      <c r="A28" s="157" t="s">
        <v>107</v>
      </c>
      <c r="B28" s="171">
        <v>44853</v>
      </c>
      <c r="C28" s="170">
        <v>46840</v>
      </c>
      <c r="D28" s="160"/>
      <c r="E28" s="257">
        <v>200000000</v>
      </c>
      <c r="F28" s="258">
        <v>208200000</v>
      </c>
      <c r="G28" s="257">
        <v>180550000</v>
      </c>
      <c r="H28" s="257">
        <v>161089284.91999999</v>
      </c>
      <c r="I28" s="257">
        <v>19793125</v>
      </c>
      <c r="J28" s="258">
        <v>0</v>
      </c>
      <c r="K28" s="258">
        <v>88.31</v>
      </c>
      <c r="L28" s="258">
        <v>87.58</v>
      </c>
      <c r="M28" s="258">
        <v>96.5</v>
      </c>
      <c r="N28" s="258">
        <v>89.04</v>
      </c>
      <c r="O28" s="259">
        <v>3.2000000000000001E-2</v>
      </c>
      <c r="P28" s="260">
        <v>5.8200000000000002E-2</v>
      </c>
      <c r="Q28" s="260">
        <v>5.6500000000000002E-2</v>
      </c>
      <c r="R28" s="257">
        <v>0.49</v>
      </c>
    </row>
    <row r="29" spans="1:18" x14ac:dyDescent="0.3">
      <c r="A29" s="298" t="s">
        <v>117</v>
      </c>
      <c r="B29" s="168"/>
      <c r="C29" s="168"/>
      <c r="D29" s="169"/>
      <c r="E29" s="162">
        <f>E26</f>
        <v>400000000</v>
      </c>
      <c r="F29" s="162">
        <f>F26</f>
        <v>412050000</v>
      </c>
      <c r="G29" s="162">
        <f>G26</f>
        <v>330500000</v>
      </c>
      <c r="H29" s="162">
        <f>H27+H28</f>
        <v>304570979.91999996</v>
      </c>
      <c r="I29" s="162">
        <f>I27+I28</f>
        <v>26261430</v>
      </c>
      <c r="J29" s="162">
        <f>J27+J28</f>
        <v>0</v>
      </c>
      <c r="K29" s="163"/>
      <c r="L29" s="163"/>
      <c r="M29" s="163"/>
      <c r="N29" s="163"/>
      <c r="O29" s="164"/>
      <c r="P29" s="164"/>
      <c r="Q29" s="164"/>
      <c r="R29" s="165"/>
    </row>
    <row r="30" spans="1:18" x14ac:dyDescent="0.3">
      <c r="A30" s="172" t="s">
        <v>118</v>
      </c>
      <c r="B30" s="173"/>
      <c r="C30" s="173"/>
      <c r="D30" s="173"/>
      <c r="E30" s="162">
        <f t="shared" ref="E30:J30" si="0">E25+E13+E29</f>
        <v>4700000000</v>
      </c>
      <c r="F30" s="162">
        <f t="shared" si="0"/>
        <v>7582724000</v>
      </c>
      <c r="G30" s="162">
        <f t="shared" si="0"/>
        <v>4430500000</v>
      </c>
      <c r="H30" s="162">
        <f t="shared" si="0"/>
        <v>4369203323</v>
      </c>
      <c r="I30" s="162">
        <f t="shared" si="0"/>
        <v>69164462.200000003</v>
      </c>
      <c r="J30" s="162">
        <f t="shared" si="0"/>
        <v>7529255</v>
      </c>
      <c r="K30" s="163"/>
      <c r="L30" s="163"/>
      <c r="M30" s="163"/>
      <c r="N30" s="163"/>
      <c r="O30" s="164"/>
      <c r="P30" s="164"/>
      <c r="Q30" s="164"/>
      <c r="R30" s="165"/>
    </row>
    <row r="31" spans="1:18" x14ac:dyDescent="0.3">
      <c r="A31" s="174"/>
      <c r="B31" s="175"/>
      <c r="C31" s="175"/>
      <c r="D31" s="175"/>
      <c r="E31" s="262"/>
      <c r="F31" s="262"/>
      <c r="G31" s="262"/>
      <c r="H31" s="262"/>
      <c r="I31" s="262"/>
      <c r="J31" s="262"/>
      <c r="K31" s="262"/>
      <c r="L31" s="262"/>
      <c r="M31" s="262"/>
      <c r="N31" s="262"/>
      <c r="O31" s="262"/>
      <c r="P31" s="262"/>
      <c r="Q31" s="262"/>
      <c r="R31" s="263"/>
    </row>
    <row r="32" spans="1:18" x14ac:dyDescent="0.3">
      <c r="A32" s="176" t="s">
        <v>119</v>
      </c>
      <c r="B32" s="177"/>
      <c r="C32" s="178">
        <v>45743</v>
      </c>
      <c r="D32" s="179">
        <v>2738</v>
      </c>
      <c r="E32" s="180">
        <f>SUM(E33:E35)</f>
        <v>250000000</v>
      </c>
      <c r="F32" s="180">
        <f>SUM(F33:F35)</f>
        <v>612650000</v>
      </c>
      <c r="G32" s="180">
        <f>SUM(G33:G35)</f>
        <v>250000000</v>
      </c>
      <c r="H32" s="181"/>
      <c r="I32" s="180"/>
      <c r="J32" s="182"/>
      <c r="K32" s="183"/>
      <c r="L32" s="184"/>
      <c r="M32" s="183"/>
      <c r="N32" s="184"/>
      <c r="O32" s="185">
        <v>8.0000000000000002E-3</v>
      </c>
      <c r="P32" s="186"/>
      <c r="Q32" s="187"/>
      <c r="R32" s="180"/>
    </row>
    <row r="33" spans="1:18" x14ac:dyDescent="0.3">
      <c r="A33" s="157" t="s">
        <v>106</v>
      </c>
      <c r="B33" s="188">
        <v>43005</v>
      </c>
      <c r="C33" s="158">
        <v>45743</v>
      </c>
      <c r="D33" s="189"/>
      <c r="E33" s="257">
        <v>85000000</v>
      </c>
      <c r="F33" s="264">
        <v>286400000</v>
      </c>
      <c r="G33" s="257">
        <v>85000000</v>
      </c>
      <c r="H33" s="265">
        <v>85669700.010000005</v>
      </c>
      <c r="I33" s="257">
        <v>0</v>
      </c>
      <c r="J33" s="266">
        <v>669700.01</v>
      </c>
      <c r="K33" s="258">
        <v>99.48</v>
      </c>
      <c r="L33" s="266">
        <v>100.36</v>
      </c>
      <c r="M33" s="258">
        <v>101.68</v>
      </c>
      <c r="N33" s="266">
        <v>100.79</v>
      </c>
      <c r="O33" s="259">
        <v>8.0000000000000002E-3</v>
      </c>
      <c r="P33" s="267">
        <v>8.6999999999999994E-3</v>
      </c>
      <c r="Q33" s="260">
        <v>6.8999999999999999E-3</v>
      </c>
      <c r="R33" s="257">
        <v>0</v>
      </c>
    </row>
    <row r="34" spans="1:18" x14ac:dyDescent="0.3">
      <c r="A34" s="157" t="s">
        <v>107</v>
      </c>
      <c r="B34" s="188">
        <v>43033</v>
      </c>
      <c r="C34" s="158">
        <v>45743</v>
      </c>
      <c r="D34" s="189"/>
      <c r="E34" s="257">
        <v>85000000</v>
      </c>
      <c r="F34" s="264">
        <v>188250000</v>
      </c>
      <c r="G34" s="257">
        <v>85000000</v>
      </c>
      <c r="H34" s="265">
        <v>87413600.010000005</v>
      </c>
      <c r="I34" s="257">
        <v>0</v>
      </c>
      <c r="J34" s="266">
        <v>2362600.0099999998</v>
      </c>
      <c r="K34" s="258">
        <v>101.93</v>
      </c>
      <c r="L34" s="266">
        <v>102.33</v>
      </c>
      <c r="M34" s="258">
        <v>103.15</v>
      </c>
      <c r="N34" s="266">
        <v>102.78</v>
      </c>
      <c r="O34" s="259">
        <v>8.0000000000000002E-3</v>
      </c>
      <c r="P34" s="267">
        <v>5.3E-3</v>
      </c>
      <c r="Q34" s="260">
        <v>4.1999999999999997E-3</v>
      </c>
      <c r="R34" s="257">
        <v>0</v>
      </c>
    </row>
    <row r="35" spans="1:18" x14ac:dyDescent="0.3">
      <c r="A35" s="157" t="s">
        <v>108</v>
      </c>
      <c r="B35" s="188">
        <v>43075</v>
      </c>
      <c r="C35" s="158">
        <v>45743</v>
      </c>
      <c r="D35" s="189"/>
      <c r="E35" s="257">
        <v>80000000</v>
      </c>
      <c r="F35" s="264">
        <v>138000000</v>
      </c>
      <c r="G35" s="257">
        <v>80000000</v>
      </c>
      <c r="H35" s="265">
        <v>82678479.989999995</v>
      </c>
      <c r="I35" s="257">
        <v>0</v>
      </c>
      <c r="J35" s="266">
        <v>2558479.98</v>
      </c>
      <c r="K35" s="258">
        <v>102.7</v>
      </c>
      <c r="L35" s="266">
        <v>102.88</v>
      </c>
      <c r="M35" s="258">
        <v>104.13</v>
      </c>
      <c r="N35" s="266">
        <v>103.2</v>
      </c>
      <c r="O35" s="259">
        <v>8.0000000000000002E-3</v>
      </c>
      <c r="P35" s="267">
        <v>4.1999999999999997E-3</v>
      </c>
      <c r="Q35" s="260">
        <v>3.5999999999999999E-3</v>
      </c>
      <c r="R35" s="257">
        <v>0</v>
      </c>
    </row>
    <row r="36" spans="1:18" x14ac:dyDescent="0.3">
      <c r="A36" s="190" t="s">
        <v>120</v>
      </c>
      <c r="B36" s="177"/>
      <c r="C36" s="178">
        <v>47262</v>
      </c>
      <c r="D36" s="179">
        <v>2738</v>
      </c>
      <c r="E36" s="180">
        <f>E37+E38</f>
        <v>1000000000</v>
      </c>
      <c r="F36" s="180">
        <f>F37+F38</f>
        <v>1407845000</v>
      </c>
      <c r="G36" s="180">
        <f>G37+G38</f>
        <v>1000000000</v>
      </c>
      <c r="H36" s="181"/>
      <c r="I36" s="180"/>
      <c r="J36" s="182"/>
      <c r="K36" s="183"/>
      <c r="L36" s="184"/>
      <c r="M36" s="183"/>
      <c r="N36" s="184"/>
      <c r="O36" s="185">
        <v>2.5000000000000001E-3</v>
      </c>
      <c r="P36" s="186"/>
      <c r="Q36" s="187"/>
      <c r="R36" s="180"/>
    </row>
    <row r="37" spans="1:18" x14ac:dyDescent="0.3">
      <c r="A37" s="157" t="s">
        <v>106</v>
      </c>
      <c r="B37" s="188">
        <v>44524</v>
      </c>
      <c r="C37" s="158">
        <v>47262</v>
      </c>
      <c r="D37" s="189"/>
      <c r="E37" s="257">
        <v>500000000</v>
      </c>
      <c r="F37" s="264">
        <v>808745000</v>
      </c>
      <c r="G37" s="257">
        <v>500000000</v>
      </c>
      <c r="H37" s="265">
        <v>491335411.5</v>
      </c>
      <c r="I37" s="257">
        <v>8664588.5</v>
      </c>
      <c r="J37" s="266">
        <v>0</v>
      </c>
      <c r="K37" s="258">
        <v>97.8</v>
      </c>
      <c r="L37" s="266">
        <v>97.54</v>
      </c>
      <c r="M37" s="258">
        <v>99.08</v>
      </c>
      <c r="N37" s="266">
        <v>98.27</v>
      </c>
      <c r="O37" s="259">
        <v>2.5000000000000001E-3</v>
      </c>
      <c r="P37" s="267">
        <v>5.4999999999999997E-3</v>
      </c>
      <c r="Q37" s="260">
        <v>4.8999999999999998E-3</v>
      </c>
      <c r="R37" s="257">
        <v>0</v>
      </c>
    </row>
    <row r="38" spans="1:18" x14ac:dyDescent="0.3">
      <c r="A38" s="157" t="s">
        <v>107</v>
      </c>
      <c r="B38" s="188">
        <v>44643</v>
      </c>
      <c r="C38" s="158">
        <v>47262</v>
      </c>
      <c r="D38" s="189"/>
      <c r="E38" s="257">
        <v>500000000</v>
      </c>
      <c r="F38" s="264">
        <v>599100000</v>
      </c>
      <c r="G38" s="257">
        <v>500000000</v>
      </c>
      <c r="H38" s="265">
        <v>463787934.16000003</v>
      </c>
      <c r="I38" s="257">
        <v>36619600</v>
      </c>
      <c r="J38" s="266">
        <v>0</v>
      </c>
      <c r="K38" s="258">
        <v>92.43</v>
      </c>
      <c r="L38" s="266">
        <v>91.21</v>
      </c>
      <c r="M38" s="258">
        <v>94.32</v>
      </c>
      <c r="N38" s="266">
        <v>92.68</v>
      </c>
      <c r="O38" s="259">
        <v>2.5000000000000001E-3</v>
      </c>
      <c r="P38" s="267">
        <v>1.37E-2</v>
      </c>
      <c r="Q38" s="260">
        <v>1.3299999999999999E-2</v>
      </c>
      <c r="R38" s="257">
        <v>0</v>
      </c>
    </row>
    <row r="39" spans="1:18" x14ac:dyDescent="0.3">
      <c r="A39" s="191" t="s">
        <v>121</v>
      </c>
      <c r="B39" s="168"/>
      <c r="C39" s="168"/>
      <c r="D39" s="169"/>
      <c r="E39" s="162">
        <f>+E32+E36</f>
        <v>1250000000</v>
      </c>
      <c r="F39" s="162">
        <f>+F32+F36</f>
        <v>2020495000</v>
      </c>
      <c r="G39" s="162">
        <f>+G32+G36</f>
        <v>1250000000</v>
      </c>
      <c r="H39" s="162">
        <f>SUM(H33:H38)</f>
        <v>1210885125.6700001</v>
      </c>
      <c r="I39" s="162">
        <f>SUM(I33:I38)</f>
        <v>45284188.5</v>
      </c>
      <c r="J39" s="162">
        <f>SUM(J33:J38)</f>
        <v>5590780</v>
      </c>
      <c r="K39" s="163"/>
      <c r="L39" s="163"/>
      <c r="M39" s="163"/>
      <c r="N39" s="163"/>
      <c r="O39" s="164"/>
      <c r="P39" s="164"/>
      <c r="Q39" s="164"/>
      <c r="R39" s="165"/>
    </row>
    <row r="40" spans="1:18" x14ac:dyDescent="0.3">
      <c r="A40" s="192"/>
      <c r="B40" s="193"/>
      <c r="C40" s="193"/>
      <c r="D40" s="193"/>
      <c r="E40" s="268"/>
      <c r="F40" s="268"/>
      <c r="G40" s="268"/>
      <c r="H40" s="268"/>
      <c r="I40" s="268"/>
      <c r="J40" s="268"/>
      <c r="K40" s="269"/>
      <c r="L40" s="269"/>
      <c r="M40" s="269"/>
      <c r="N40" s="269"/>
      <c r="O40" s="270"/>
      <c r="P40" s="271"/>
      <c r="Q40" s="271"/>
      <c r="R40" s="272"/>
    </row>
    <row r="41" spans="1:18" x14ac:dyDescent="0.3">
      <c r="A41" s="194" t="s">
        <v>122</v>
      </c>
      <c r="B41" s="178"/>
      <c r="C41" s="178">
        <v>45769</v>
      </c>
      <c r="D41" s="195">
        <v>3653</v>
      </c>
      <c r="E41" s="180">
        <f>E43+E42+E44+E45+E46</f>
        <v>300000000</v>
      </c>
      <c r="F41" s="180">
        <f>F43+F42+F44+F45+F46</f>
        <v>583316452</v>
      </c>
      <c r="G41" s="180">
        <f>G43+G42+G44+G45+G46</f>
        <v>235000000</v>
      </c>
      <c r="H41" s="180"/>
      <c r="I41" s="180"/>
      <c r="J41" s="180"/>
      <c r="K41" s="183"/>
      <c r="L41" s="183"/>
      <c r="M41" s="183"/>
      <c r="N41" s="183"/>
      <c r="O41" s="185">
        <v>2.3E-2</v>
      </c>
      <c r="P41" s="187"/>
      <c r="Q41" s="187"/>
      <c r="R41" s="180"/>
    </row>
    <row r="42" spans="1:18" x14ac:dyDescent="0.3">
      <c r="A42" s="157" t="s">
        <v>106</v>
      </c>
      <c r="B42" s="158">
        <v>42116</v>
      </c>
      <c r="C42" s="158">
        <v>45769</v>
      </c>
      <c r="D42" s="159"/>
      <c r="E42" s="257">
        <v>50000000</v>
      </c>
      <c r="F42" s="273">
        <v>122100000</v>
      </c>
      <c r="G42" s="257">
        <v>50000000</v>
      </c>
      <c r="H42" s="257">
        <v>51211735</v>
      </c>
      <c r="I42" s="257">
        <v>0</v>
      </c>
      <c r="J42" s="258">
        <v>1211735</v>
      </c>
      <c r="K42" s="258">
        <v>100.73</v>
      </c>
      <c r="L42" s="258">
        <v>100.45</v>
      </c>
      <c r="M42" s="258">
        <v>107.65</v>
      </c>
      <c r="N42" s="258">
        <v>102.42</v>
      </c>
      <c r="O42" s="259">
        <v>2.3E-2</v>
      </c>
      <c r="P42" s="260">
        <v>2.23E-2</v>
      </c>
      <c r="Q42" s="260">
        <v>2.0400000000000001E-2</v>
      </c>
      <c r="R42" s="257">
        <v>0.01</v>
      </c>
    </row>
    <row r="43" spans="1:18" ht="16.2" x14ac:dyDescent="0.3">
      <c r="A43" s="157" t="s">
        <v>263</v>
      </c>
      <c r="B43" s="158">
        <v>42277</v>
      </c>
      <c r="C43" s="158">
        <v>45769</v>
      </c>
      <c r="D43" s="159"/>
      <c r="E43" s="257">
        <v>50000000</v>
      </c>
      <c r="F43" s="273">
        <v>122858226</v>
      </c>
      <c r="G43" s="257">
        <v>0</v>
      </c>
      <c r="H43" s="261" t="s">
        <v>112</v>
      </c>
      <c r="I43" s="261" t="s">
        <v>112</v>
      </c>
      <c r="J43" s="261" t="s">
        <v>112</v>
      </c>
      <c r="K43" s="258">
        <v>96.47</v>
      </c>
      <c r="L43" s="261" t="s">
        <v>112</v>
      </c>
      <c r="M43" s="261" t="s">
        <v>112</v>
      </c>
      <c r="N43" s="261" t="s">
        <v>112</v>
      </c>
      <c r="O43" s="259">
        <v>2.3E-2</v>
      </c>
      <c r="P43" s="260">
        <v>2.7400000000000001E-2</v>
      </c>
      <c r="Q43" s="261" t="s">
        <v>112</v>
      </c>
      <c r="R43" s="257">
        <v>0.01</v>
      </c>
    </row>
    <row r="44" spans="1:18" x14ac:dyDescent="0.3">
      <c r="A44" s="157" t="s">
        <v>108</v>
      </c>
      <c r="B44" s="158">
        <v>42298</v>
      </c>
      <c r="C44" s="158">
        <v>45769</v>
      </c>
      <c r="D44" s="159"/>
      <c r="E44" s="257">
        <v>65000000</v>
      </c>
      <c r="F44" s="273">
        <v>123108226</v>
      </c>
      <c r="G44" s="257">
        <v>50000000</v>
      </c>
      <c r="H44" s="258">
        <v>49850613.170000002</v>
      </c>
      <c r="I44" s="258">
        <v>719386.84</v>
      </c>
      <c r="J44" s="258">
        <v>0</v>
      </c>
      <c r="K44" s="258">
        <v>97.07</v>
      </c>
      <c r="L44" s="258">
        <v>97.82</v>
      </c>
      <c r="M44" s="258">
        <v>99.28</v>
      </c>
      <c r="N44" s="258">
        <v>98.56</v>
      </c>
      <c r="O44" s="259">
        <v>2.3E-2</v>
      </c>
      <c r="P44" s="260">
        <v>2.6700000000000002E-2</v>
      </c>
      <c r="Q44" s="260">
        <v>2.4799999999999999E-2</v>
      </c>
      <c r="R44" s="257">
        <v>0.01</v>
      </c>
    </row>
    <row r="45" spans="1:18" x14ac:dyDescent="0.3">
      <c r="A45" s="157" t="s">
        <v>109</v>
      </c>
      <c r="B45" s="158">
        <v>42326</v>
      </c>
      <c r="C45" s="158">
        <v>45769</v>
      </c>
      <c r="D45" s="159"/>
      <c r="E45" s="257">
        <v>70000000</v>
      </c>
      <c r="F45" s="273">
        <v>109600000</v>
      </c>
      <c r="G45" s="257">
        <v>70000000</v>
      </c>
      <c r="H45" s="258">
        <v>68692500</v>
      </c>
      <c r="I45" s="258">
        <v>1426500</v>
      </c>
      <c r="J45" s="258">
        <v>0</v>
      </c>
      <c r="K45" s="258">
        <v>97.54</v>
      </c>
      <c r="L45" s="258">
        <v>97.51</v>
      </c>
      <c r="M45" s="258">
        <v>98.49</v>
      </c>
      <c r="N45" s="258">
        <v>97.96</v>
      </c>
      <c r="O45" s="259">
        <v>2.3E-2</v>
      </c>
      <c r="P45" s="260">
        <v>2.6100000000000002E-2</v>
      </c>
      <c r="Q45" s="260">
        <v>2.5600000000000001E-2</v>
      </c>
      <c r="R45" s="257">
        <v>0.01</v>
      </c>
    </row>
    <row r="46" spans="1:18" x14ac:dyDescent="0.3">
      <c r="A46" s="157" t="s">
        <v>114</v>
      </c>
      <c r="B46" s="171">
        <v>42347</v>
      </c>
      <c r="C46" s="158">
        <v>45769</v>
      </c>
      <c r="D46" s="196"/>
      <c r="E46" s="274">
        <v>65000000</v>
      </c>
      <c r="F46" s="275">
        <v>105650000</v>
      </c>
      <c r="G46" s="274">
        <v>65000000</v>
      </c>
      <c r="H46" s="276">
        <v>65063370</v>
      </c>
      <c r="I46" s="276">
        <v>162050</v>
      </c>
      <c r="J46" s="276">
        <v>30420</v>
      </c>
      <c r="K46" s="276">
        <v>99</v>
      </c>
      <c r="L46" s="276">
        <v>98.76</v>
      </c>
      <c r="M46" s="276">
        <v>100.19</v>
      </c>
      <c r="N46" s="276">
        <v>99.8</v>
      </c>
      <c r="O46" s="259">
        <v>2.3E-2</v>
      </c>
      <c r="P46" s="277">
        <v>2.4299999999999999E-2</v>
      </c>
      <c r="Q46" s="277">
        <v>2.3400000000000001E-2</v>
      </c>
      <c r="R46" s="274">
        <v>0.01</v>
      </c>
    </row>
    <row r="47" spans="1:18" x14ac:dyDescent="0.3">
      <c r="A47" s="298" t="s">
        <v>123</v>
      </c>
      <c r="B47" s="168"/>
      <c r="C47" s="168"/>
      <c r="D47" s="169"/>
      <c r="E47" s="162">
        <f>+E41</f>
        <v>300000000</v>
      </c>
      <c r="F47" s="162">
        <f>+F41</f>
        <v>583316452</v>
      </c>
      <c r="G47" s="162">
        <f>+G41</f>
        <v>235000000</v>
      </c>
      <c r="H47" s="162">
        <f>SUM(H41:H46)</f>
        <v>234818218.17000002</v>
      </c>
      <c r="I47" s="162">
        <f>SUM(I41:I46)</f>
        <v>2307936.84</v>
      </c>
      <c r="J47" s="162">
        <f>SUM(J41:J46)</f>
        <v>1242155</v>
      </c>
      <c r="K47" s="197"/>
      <c r="L47" s="198"/>
      <c r="M47" s="198"/>
      <c r="N47" s="163"/>
      <c r="O47" s="168"/>
      <c r="P47" s="164"/>
      <c r="Q47" s="168"/>
      <c r="R47" s="165"/>
    </row>
    <row r="48" spans="1:18" x14ac:dyDescent="0.3">
      <c r="A48" s="278" t="s">
        <v>124</v>
      </c>
      <c r="B48" s="278"/>
      <c r="C48" s="278"/>
      <c r="D48" s="278"/>
      <c r="E48" s="278"/>
      <c r="F48" s="278"/>
      <c r="G48" s="278"/>
      <c r="H48" s="278"/>
      <c r="I48" s="278"/>
      <c r="J48" s="278"/>
      <c r="K48" s="278"/>
      <c r="L48" s="278"/>
      <c r="M48" s="278"/>
      <c r="N48" s="278"/>
      <c r="O48" s="278"/>
      <c r="P48" s="278"/>
      <c r="Q48" s="278"/>
      <c r="R48" s="278"/>
    </row>
    <row r="49" spans="1:18" x14ac:dyDescent="0.3">
      <c r="A49" s="348" t="s">
        <v>125</v>
      </c>
      <c r="B49" s="348"/>
      <c r="C49" s="348"/>
      <c r="D49" s="348"/>
      <c r="E49" s="348"/>
      <c r="F49" s="348"/>
      <c r="G49" s="348"/>
      <c r="H49" s="348"/>
      <c r="I49" s="348"/>
      <c r="J49" s="348"/>
      <c r="K49" s="348"/>
      <c r="L49" s="348"/>
      <c r="M49" s="348"/>
      <c r="N49" s="348"/>
      <c r="O49" s="348"/>
      <c r="P49" s="348"/>
      <c r="Q49" s="348"/>
      <c r="R49" s="348"/>
    </row>
    <row r="50" spans="1:18" x14ac:dyDescent="0.3">
      <c r="A50" s="348" t="s">
        <v>126</v>
      </c>
      <c r="B50" s="348"/>
      <c r="C50" s="348"/>
      <c r="D50" s="348"/>
      <c r="E50" s="348"/>
      <c r="F50" s="348"/>
      <c r="G50" s="348"/>
      <c r="H50" s="348"/>
      <c r="I50" s="348"/>
      <c r="J50" s="348"/>
      <c r="K50" s="348"/>
      <c r="L50" s="348"/>
      <c r="M50" s="348"/>
      <c r="N50" s="348"/>
      <c r="O50" s="348"/>
      <c r="P50" s="348"/>
      <c r="Q50" s="348"/>
      <c r="R50" s="348"/>
    </row>
    <row r="51" spans="1:18" x14ac:dyDescent="0.3">
      <c r="A51" s="297"/>
      <c r="B51" s="297"/>
      <c r="C51" s="297"/>
      <c r="D51" s="297"/>
      <c r="E51" s="297"/>
      <c r="F51" s="297"/>
      <c r="G51" s="297"/>
      <c r="H51" s="297"/>
      <c r="I51" s="297"/>
      <c r="J51" s="297"/>
      <c r="K51" s="297"/>
      <c r="L51" s="297"/>
      <c r="M51" s="297"/>
      <c r="N51" s="297"/>
      <c r="O51" s="297"/>
      <c r="P51" s="297"/>
      <c r="Q51" s="297"/>
      <c r="R51" s="297"/>
    </row>
    <row r="52" spans="1:18" x14ac:dyDescent="0.3">
      <c r="A52" s="300"/>
      <c r="B52" s="300"/>
      <c r="C52" s="300"/>
      <c r="D52" s="300"/>
      <c r="E52" s="300"/>
      <c r="F52" s="300"/>
      <c r="G52" s="300"/>
      <c r="H52" s="300"/>
      <c r="I52" s="300"/>
      <c r="J52" s="300"/>
      <c r="K52" s="300"/>
      <c r="L52" s="300"/>
      <c r="M52" s="300"/>
      <c r="N52" s="300"/>
      <c r="O52" s="300"/>
      <c r="P52" s="300"/>
      <c r="Q52" s="300"/>
      <c r="R52" s="300"/>
    </row>
    <row r="53" spans="1:18" x14ac:dyDescent="0.3">
      <c r="A53" s="300"/>
      <c r="B53" s="300"/>
      <c r="C53" s="300"/>
      <c r="D53" s="300"/>
      <c r="E53" s="300"/>
      <c r="F53" s="300"/>
      <c r="G53" s="300"/>
      <c r="H53" s="300"/>
      <c r="I53" s="300"/>
      <c r="J53" s="300"/>
      <c r="K53" s="300"/>
      <c r="L53" s="300"/>
      <c r="M53" s="300"/>
      <c r="N53" s="300"/>
      <c r="O53" s="300"/>
      <c r="P53" s="300"/>
      <c r="Q53" s="300"/>
      <c r="R53" s="300"/>
    </row>
    <row r="54" spans="1:18" x14ac:dyDescent="0.3">
      <c r="A54" s="360" t="s">
        <v>284</v>
      </c>
      <c r="B54" s="360"/>
      <c r="C54" s="360"/>
      <c r="D54" s="360"/>
      <c r="E54" s="360"/>
      <c r="F54" s="360"/>
      <c r="G54" s="360"/>
      <c r="H54" s="360"/>
      <c r="I54" s="360"/>
      <c r="J54" s="360"/>
      <c r="K54" s="360"/>
      <c r="L54" s="360"/>
      <c r="M54" s="360"/>
      <c r="N54" s="360"/>
      <c r="O54" s="360"/>
      <c r="P54" s="360"/>
      <c r="Q54" s="360"/>
      <c r="R54" s="360"/>
    </row>
    <row r="55" spans="1:18" x14ac:dyDescent="0.3">
      <c r="A55" s="299"/>
      <c r="B55" s="299"/>
      <c r="C55" s="299"/>
      <c r="D55" s="299"/>
      <c r="E55" s="299"/>
      <c r="F55" s="299"/>
      <c r="G55" s="299"/>
      <c r="H55" s="299"/>
      <c r="I55" s="299"/>
      <c r="J55" s="299"/>
      <c r="K55" s="299"/>
      <c r="L55" s="299"/>
      <c r="M55" s="299"/>
      <c r="N55" s="299"/>
      <c r="O55" s="299"/>
      <c r="P55" s="299"/>
      <c r="Q55" s="299"/>
      <c r="R55" s="299"/>
    </row>
    <row r="56" spans="1:18" x14ac:dyDescent="0.3">
      <c r="A56" s="299"/>
      <c r="B56" s="299"/>
      <c r="C56" s="299"/>
      <c r="D56" s="299"/>
      <c r="E56" s="299"/>
      <c r="F56" s="299"/>
      <c r="G56" s="299"/>
      <c r="H56" s="299"/>
      <c r="I56" s="299"/>
      <c r="J56" s="299"/>
      <c r="K56" s="299"/>
      <c r="L56" s="299"/>
      <c r="M56" s="299"/>
      <c r="N56" s="299"/>
      <c r="O56" s="299"/>
      <c r="P56" s="299"/>
      <c r="Q56" s="299"/>
      <c r="R56" s="299"/>
    </row>
    <row r="57" spans="1:18" x14ac:dyDescent="0.3">
      <c r="A57" s="285" t="s">
        <v>83</v>
      </c>
      <c r="B57" s="133"/>
      <c r="C57" s="134"/>
      <c r="D57" s="134"/>
      <c r="E57" s="134"/>
      <c r="F57" s="135"/>
      <c r="G57" s="136"/>
      <c r="H57" s="136"/>
      <c r="I57" s="137"/>
      <c r="J57" s="199"/>
      <c r="K57" s="134"/>
      <c r="L57" s="134"/>
      <c r="M57" s="134"/>
      <c r="N57" s="139"/>
      <c r="O57" s="139"/>
      <c r="P57" s="139"/>
      <c r="Q57" s="140"/>
      <c r="R57" s="139"/>
    </row>
    <row r="58" spans="1:18" ht="27" customHeight="1" x14ac:dyDescent="0.3">
      <c r="A58" s="349" t="s">
        <v>84</v>
      </c>
      <c r="B58" s="349" t="s">
        <v>85</v>
      </c>
      <c r="C58" s="349" t="s">
        <v>86</v>
      </c>
      <c r="D58" s="349" t="s">
        <v>87</v>
      </c>
      <c r="E58" s="141" t="s">
        <v>88</v>
      </c>
      <c r="F58" s="142"/>
      <c r="G58" s="143"/>
      <c r="H58" s="349" t="s">
        <v>89</v>
      </c>
      <c r="I58" s="351" t="s">
        <v>90</v>
      </c>
      <c r="J58" s="351" t="s">
        <v>91</v>
      </c>
      <c r="K58" s="143" t="s">
        <v>92</v>
      </c>
      <c r="L58" s="143"/>
      <c r="M58" s="143"/>
      <c r="N58" s="144"/>
      <c r="O58" s="353" t="s">
        <v>93</v>
      </c>
      <c r="P58" s="355" t="s">
        <v>94</v>
      </c>
      <c r="Q58" s="356"/>
      <c r="R58" s="353" t="s">
        <v>95</v>
      </c>
    </row>
    <row r="59" spans="1:18" ht="60" customHeight="1" x14ac:dyDescent="0.3">
      <c r="A59" s="350"/>
      <c r="B59" s="350"/>
      <c r="C59" s="350"/>
      <c r="D59" s="350"/>
      <c r="E59" s="145" t="s">
        <v>96</v>
      </c>
      <c r="F59" s="146" t="s">
        <v>97</v>
      </c>
      <c r="G59" s="147" t="s">
        <v>98</v>
      </c>
      <c r="H59" s="350"/>
      <c r="I59" s="352"/>
      <c r="J59" s="352"/>
      <c r="K59" s="148" t="s">
        <v>99</v>
      </c>
      <c r="L59" s="146" t="s">
        <v>100</v>
      </c>
      <c r="M59" s="146" t="s">
        <v>101</v>
      </c>
      <c r="N59" s="149" t="s">
        <v>102</v>
      </c>
      <c r="O59" s="354"/>
      <c r="P59" s="147" t="s">
        <v>103</v>
      </c>
      <c r="Q59" s="147" t="s">
        <v>104</v>
      </c>
      <c r="R59" s="354"/>
    </row>
    <row r="60" spans="1:18" x14ac:dyDescent="0.3">
      <c r="A60" s="166" t="s">
        <v>127</v>
      </c>
      <c r="B60" s="178"/>
      <c r="C60" s="178">
        <v>45488</v>
      </c>
      <c r="D60" s="195">
        <v>3834</v>
      </c>
      <c r="E60" s="180">
        <f>E61+E62+E63+E66+E64+E65+E67</f>
        <v>380000000</v>
      </c>
      <c r="F60" s="180">
        <f>F61+F62+F63+F66+F64+F65+F67</f>
        <v>902040000</v>
      </c>
      <c r="G60" s="180">
        <f>G61+G62+G63+G66+G64+G65+G67</f>
        <v>380000000</v>
      </c>
      <c r="H60" s="183"/>
      <c r="I60" s="183"/>
      <c r="J60" s="183"/>
      <c r="K60" s="200"/>
      <c r="L60" s="201"/>
      <c r="M60" s="201"/>
      <c r="N60" s="201"/>
      <c r="O60" s="202">
        <v>0.04</v>
      </c>
      <c r="P60" s="203"/>
      <c r="Q60" s="187"/>
      <c r="R60" s="200"/>
    </row>
    <row r="61" spans="1:18" x14ac:dyDescent="0.3">
      <c r="A61" s="157" t="s">
        <v>106</v>
      </c>
      <c r="B61" s="158">
        <v>41654</v>
      </c>
      <c r="C61" s="158">
        <v>45488</v>
      </c>
      <c r="D61" s="159"/>
      <c r="E61" s="257">
        <v>50000000</v>
      </c>
      <c r="F61" s="257">
        <v>94720000</v>
      </c>
      <c r="G61" s="257">
        <v>50000000</v>
      </c>
      <c r="H61" s="258">
        <v>51280776</v>
      </c>
      <c r="I61" s="258">
        <v>0</v>
      </c>
      <c r="J61" s="258">
        <v>1280776</v>
      </c>
      <c r="K61" s="279">
        <v>102.03</v>
      </c>
      <c r="L61" s="258">
        <v>102.31</v>
      </c>
      <c r="M61" s="258">
        <v>103.03</v>
      </c>
      <c r="N61" s="258">
        <v>102.56</v>
      </c>
      <c r="O61" s="259">
        <v>0.04</v>
      </c>
      <c r="P61" s="280">
        <v>3.8100000000000002E-2</v>
      </c>
      <c r="Q61" s="260">
        <v>3.7400000000000003E-2</v>
      </c>
      <c r="R61" s="279">
        <v>0.02</v>
      </c>
    </row>
    <row r="62" spans="1:18" x14ac:dyDescent="0.3">
      <c r="A62" s="157" t="s">
        <v>107</v>
      </c>
      <c r="B62" s="158">
        <v>41710</v>
      </c>
      <c r="C62" s="158">
        <v>45488</v>
      </c>
      <c r="D62" s="159"/>
      <c r="E62" s="257">
        <v>50000000</v>
      </c>
      <c r="F62" s="257">
        <v>180170000</v>
      </c>
      <c r="G62" s="257">
        <v>50000000</v>
      </c>
      <c r="H62" s="258">
        <v>52414234.979999997</v>
      </c>
      <c r="I62" s="258">
        <v>0</v>
      </c>
      <c r="J62" s="258">
        <v>2109234.9700000002</v>
      </c>
      <c r="K62" s="279">
        <v>103.72</v>
      </c>
      <c r="L62" s="258">
        <v>104.04</v>
      </c>
      <c r="M62" s="258">
        <v>104.46</v>
      </c>
      <c r="N62" s="258">
        <v>104.22</v>
      </c>
      <c r="O62" s="259">
        <v>0.04</v>
      </c>
      <c r="P62" s="280">
        <v>3.5999999999999997E-2</v>
      </c>
      <c r="Q62" s="260">
        <v>3.5499999999999997E-2</v>
      </c>
      <c r="R62" s="279">
        <v>0.04</v>
      </c>
    </row>
    <row r="63" spans="1:18" x14ac:dyDescent="0.3">
      <c r="A63" s="157" t="s">
        <v>128</v>
      </c>
      <c r="B63" s="158">
        <v>41773</v>
      </c>
      <c r="C63" s="158">
        <v>45488</v>
      </c>
      <c r="D63" s="159"/>
      <c r="E63" s="257">
        <v>50000000</v>
      </c>
      <c r="F63" s="257">
        <v>190865000</v>
      </c>
      <c r="G63" s="257">
        <v>50000000</v>
      </c>
      <c r="H63" s="258">
        <v>54396232.530000001</v>
      </c>
      <c r="I63" s="258">
        <v>0</v>
      </c>
      <c r="J63" s="258">
        <v>3746232.5</v>
      </c>
      <c r="K63" s="279">
        <v>107.04</v>
      </c>
      <c r="L63" s="258">
        <v>107.35</v>
      </c>
      <c r="M63" s="258">
        <v>107.98</v>
      </c>
      <c r="N63" s="258">
        <v>107.49</v>
      </c>
      <c r="O63" s="259">
        <v>0.04</v>
      </c>
      <c r="P63" s="280">
        <v>3.2199999999999999E-2</v>
      </c>
      <c r="Q63" s="260">
        <v>3.1600000000000003E-2</v>
      </c>
      <c r="R63" s="279">
        <v>0.05</v>
      </c>
    </row>
    <row r="64" spans="1:18" x14ac:dyDescent="0.3">
      <c r="A64" s="157" t="s">
        <v>109</v>
      </c>
      <c r="B64" s="158">
        <v>41899</v>
      </c>
      <c r="C64" s="158">
        <v>45488</v>
      </c>
      <c r="D64" s="159"/>
      <c r="E64" s="257">
        <v>60000000</v>
      </c>
      <c r="F64" s="257">
        <v>115750000</v>
      </c>
      <c r="G64" s="257">
        <v>60000000</v>
      </c>
      <c r="H64" s="258">
        <v>65026385</v>
      </c>
      <c r="I64" s="258">
        <v>0</v>
      </c>
      <c r="J64" s="258">
        <v>4606385</v>
      </c>
      <c r="K64" s="279">
        <v>107.22</v>
      </c>
      <c r="L64" s="258">
        <v>107.35</v>
      </c>
      <c r="M64" s="258">
        <v>108.28</v>
      </c>
      <c r="N64" s="258">
        <v>107.68</v>
      </c>
      <c r="O64" s="259">
        <v>0.04</v>
      </c>
      <c r="P64" s="280">
        <v>3.1699999999999999E-2</v>
      </c>
      <c r="Q64" s="260">
        <v>3.1199999999999999E-2</v>
      </c>
      <c r="R64" s="279">
        <v>0.04</v>
      </c>
    </row>
    <row r="65" spans="1:18" x14ac:dyDescent="0.3">
      <c r="A65" s="157" t="s">
        <v>114</v>
      </c>
      <c r="B65" s="158">
        <v>41934</v>
      </c>
      <c r="C65" s="158">
        <v>45488</v>
      </c>
      <c r="D65" s="159"/>
      <c r="E65" s="257">
        <v>55000000</v>
      </c>
      <c r="F65" s="257">
        <v>78400000</v>
      </c>
      <c r="G65" s="257">
        <v>55000000</v>
      </c>
      <c r="H65" s="258">
        <v>58003640</v>
      </c>
      <c r="I65" s="258">
        <v>0</v>
      </c>
      <c r="J65" s="258">
        <v>2409640</v>
      </c>
      <c r="K65" s="279">
        <v>103.82</v>
      </c>
      <c r="L65" s="258">
        <v>103.55</v>
      </c>
      <c r="M65" s="258">
        <v>105.78</v>
      </c>
      <c r="N65" s="258">
        <v>104.38</v>
      </c>
      <c r="O65" s="259">
        <v>0.04</v>
      </c>
      <c r="P65" s="280">
        <v>3.5700000000000003E-2</v>
      </c>
      <c r="Q65" s="260">
        <v>3.5000000000000003E-2</v>
      </c>
      <c r="R65" s="279">
        <v>0.03</v>
      </c>
    </row>
    <row r="66" spans="1:18" x14ac:dyDescent="0.3">
      <c r="A66" s="161" t="s">
        <v>129</v>
      </c>
      <c r="B66" s="158">
        <v>41962</v>
      </c>
      <c r="C66" s="158">
        <v>45488</v>
      </c>
      <c r="D66" s="159"/>
      <c r="E66" s="257">
        <v>60000000</v>
      </c>
      <c r="F66" s="257">
        <v>139615000</v>
      </c>
      <c r="G66" s="257">
        <v>60000000</v>
      </c>
      <c r="H66" s="258">
        <v>62861909</v>
      </c>
      <c r="I66" s="258">
        <v>0</v>
      </c>
      <c r="J66" s="258">
        <v>2027909</v>
      </c>
      <c r="K66" s="279">
        <v>102.85</v>
      </c>
      <c r="L66" s="258">
        <v>103.1</v>
      </c>
      <c r="M66" s="258">
        <v>103.81</v>
      </c>
      <c r="N66" s="258">
        <v>103.38</v>
      </c>
      <c r="O66" s="259">
        <v>0.04</v>
      </c>
      <c r="P66" s="280">
        <v>3.6900000000000002E-2</v>
      </c>
      <c r="Q66" s="260">
        <v>3.6200000000000003E-2</v>
      </c>
      <c r="R66" s="279">
        <v>0.02</v>
      </c>
    </row>
    <row r="67" spans="1:18" x14ac:dyDescent="0.3">
      <c r="A67" s="161" t="s">
        <v>130</v>
      </c>
      <c r="B67" s="171">
        <v>41983</v>
      </c>
      <c r="C67" s="158">
        <v>45488</v>
      </c>
      <c r="D67" s="196"/>
      <c r="E67" s="274">
        <v>55000000</v>
      </c>
      <c r="F67" s="274">
        <v>102520000</v>
      </c>
      <c r="G67" s="274">
        <v>55000000</v>
      </c>
      <c r="H67" s="276">
        <v>61033950.009999998</v>
      </c>
      <c r="I67" s="276">
        <v>0</v>
      </c>
      <c r="J67" s="276">
        <v>5142950</v>
      </c>
      <c r="K67" s="281">
        <v>108.48</v>
      </c>
      <c r="L67" s="276">
        <v>109.22</v>
      </c>
      <c r="M67" s="276">
        <v>109.61</v>
      </c>
      <c r="N67" s="276">
        <v>109.35</v>
      </c>
      <c r="O67" s="259">
        <v>0.04</v>
      </c>
      <c r="P67" s="282">
        <v>0.03</v>
      </c>
      <c r="Q67" s="277">
        <v>2.9000000000000001E-2</v>
      </c>
      <c r="R67" s="281">
        <v>0.02</v>
      </c>
    </row>
    <row r="68" spans="1:18" x14ac:dyDescent="0.3">
      <c r="A68" s="166" t="s">
        <v>131</v>
      </c>
      <c r="B68" s="178"/>
      <c r="C68" s="178">
        <v>45852</v>
      </c>
      <c r="D68" s="195">
        <v>3834</v>
      </c>
      <c r="E68" s="180">
        <f>E69</f>
        <v>50000000</v>
      </c>
      <c r="F68" s="180">
        <f>F69</f>
        <v>181030000</v>
      </c>
      <c r="G68" s="180">
        <f>G69</f>
        <v>50000000</v>
      </c>
      <c r="H68" s="183"/>
      <c r="I68" s="183"/>
      <c r="J68" s="183"/>
      <c r="K68" s="200"/>
      <c r="L68" s="201"/>
      <c r="M68" s="201"/>
      <c r="N68" s="201"/>
      <c r="O68" s="202">
        <v>3.1E-2</v>
      </c>
      <c r="P68" s="203"/>
      <c r="Q68" s="187"/>
      <c r="R68" s="200"/>
    </row>
    <row r="69" spans="1:18" x14ac:dyDescent="0.3">
      <c r="A69" s="157" t="s">
        <v>106</v>
      </c>
      <c r="B69" s="158">
        <v>42018</v>
      </c>
      <c r="C69" s="158">
        <v>45852</v>
      </c>
      <c r="D69" s="159"/>
      <c r="E69" s="257">
        <v>50000000</v>
      </c>
      <c r="F69" s="257">
        <v>181030000</v>
      </c>
      <c r="G69" s="257">
        <v>50000000</v>
      </c>
      <c r="H69" s="258">
        <v>50121100</v>
      </c>
      <c r="I69" s="258">
        <v>0</v>
      </c>
      <c r="J69" s="258">
        <v>121100</v>
      </c>
      <c r="K69" s="279">
        <v>99.57</v>
      </c>
      <c r="L69" s="258">
        <v>100.12</v>
      </c>
      <c r="M69" s="258">
        <v>100.54</v>
      </c>
      <c r="N69" s="258">
        <v>100.24</v>
      </c>
      <c r="O69" s="259">
        <v>3.1E-2</v>
      </c>
      <c r="P69" s="280">
        <v>3.1699999999999999E-2</v>
      </c>
      <c r="Q69" s="260">
        <v>3.09E-2</v>
      </c>
      <c r="R69" s="279">
        <v>0.01</v>
      </c>
    </row>
    <row r="70" spans="1:18" x14ac:dyDescent="0.3">
      <c r="A70" s="166" t="s">
        <v>132</v>
      </c>
      <c r="B70" s="178"/>
      <c r="C70" s="178">
        <v>46230</v>
      </c>
      <c r="D70" s="195">
        <v>3834</v>
      </c>
      <c r="E70" s="180">
        <f>E71+E72+E73+E74+E75+E76</f>
        <v>1100000000</v>
      </c>
      <c r="F70" s="180">
        <f>F71+F72+F73+F74+F75+F76</f>
        <v>1432938000</v>
      </c>
      <c r="G70" s="180">
        <f>G71+G72+G73+G74+G75+G76</f>
        <v>802750000</v>
      </c>
      <c r="H70" s="183"/>
      <c r="I70" s="183"/>
      <c r="J70" s="183"/>
      <c r="K70" s="200"/>
      <c r="L70" s="201"/>
      <c r="M70" s="201"/>
      <c r="N70" s="201"/>
      <c r="O70" s="202">
        <v>2.2499999999999999E-2</v>
      </c>
      <c r="P70" s="203"/>
      <c r="Q70" s="187"/>
      <c r="R70" s="200"/>
    </row>
    <row r="71" spans="1:18" x14ac:dyDescent="0.3">
      <c r="A71" s="157" t="s">
        <v>106</v>
      </c>
      <c r="B71" s="158">
        <v>42396</v>
      </c>
      <c r="C71" s="158">
        <v>46230</v>
      </c>
      <c r="D71" s="159"/>
      <c r="E71" s="257">
        <v>200000000</v>
      </c>
      <c r="F71" s="257">
        <v>225200000</v>
      </c>
      <c r="G71" s="257">
        <v>200000000</v>
      </c>
      <c r="H71" s="258">
        <v>194187515.00999999</v>
      </c>
      <c r="I71" s="258">
        <v>5812484.9900000002</v>
      </c>
      <c r="J71" s="258">
        <v>0</v>
      </c>
      <c r="K71" s="279">
        <v>96.92</v>
      </c>
      <c r="L71" s="258">
        <v>95.47</v>
      </c>
      <c r="M71" s="258">
        <v>97.9</v>
      </c>
      <c r="N71" s="258">
        <v>97.09</v>
      </c>
      <c r="O71" s="259">
        <v>2.2499999999999999E-2</v>
      </c>
      <c r="P71" s="280">
        <v>2.5999999999999999E-2</v>
      </c>
      <c r="Q71" s="260">
        <v>2.58E-2</v>
      </c>
      <c r="R71" s="279">
        <v>0.01</v>
      </c>
    </row>
    <row r="72" spans="1:18" x14ac:dyDescent="0.3">
      <c r="A72" s="157" t="s">
        <v>107</v>
      </c>
      <c r="B72" s="158">
        <v>42508</v>
      </c>
      <c r="C72" s="158">
        <v>46230</v>
      </c>
      <c r="D72" s="160"/>
      <c r="E72" s="257">
        <v>100000000</v>
      </c>
      <c r="F72" s="257">
        <v>233100000</v>
      </c>
      <c r="G72" s="257">
        <v>100000000</v>
      </c>
      <c r="H72" s="258">
        <v>99371024.980000004</v>
      </c>
      <c r="I72" s="258">
        <v>1318975.01</v>
      </c>
      <c r="J72" s="258">
        <v>0</v>
      </c>
      <c r="K72" s="279">
        <v>97.81</v>
      </c>
      <c r="L72" s="258">
        <v>98.2</v>
      </c>
      <c r="M72" s="258">
        <v>99.3</v>
      </c>
      <c r="N72" s="258">
        <v>98.68</v>
      </c>
      <c r="O72" s="259">
        <v>2.2499999999999999E-2</v>
      </c>
      <c r="P72" s="280">
        <v>2.5100000000000001E-2</v>
      </c>
      <c r="Q72" s="260">
        <v>2.41E-2</v>
      </c>
      <c r="R72" s="279">
        <v>0</v>
      </c>
    </row>
    <row r="73" spans="1:18" x14ac:dyDescent="0.3">
      <c r="A73" s="157" t="s">
        <v>108</v>
      </c>
      <c r="B73" s="158">
        <v>44825</v>
      </c>
      <c r="C73" s="158">
        <v>46230</v>
      </c>
      <c r="D73" s="159"/>
      <c r="E73" s="257">
        <v>200000000</v>
      </c>
      <c r="F73" s="257">
        <v>301050000</v>
      </c>
      <c r="G73" s="257">
        <v>200000000</v>
      </c>
      <c r="H73" s="258">
        <v>195366010.90000001</v>
      </c>
      <c r="I73" s="258">
        <v>5324400</v>
      </c>
      <c r="J73" s="258">
        <v>0</v>
      </c>
      <c r="K73" s="279">
        <v>96.77</v>
      </c>
      <c r="L73" s="258">
        <v>96.22</v>
      </c>
      <c r="M73" s="258">
        <v>98.54</v>
      </c>
      <c r="N73" s="258">
        <v>97.34</v>
      </c>
      <c r="O73" s="259">
        <v>2.2499999999999999E-2</v>
      </c>
      <c r="P73" s="280">
        <v>3.1699999999999999E-2</v>
      </c>
      <c r="Q73" s="260">
        <v>3.0099999999999998E-2</v>
      </c>
      <c r="R73" s="279">
        <v>0</v>
      </c>
    </row>
    <row r="74" spans="1:18" x14ac:dyDescent="0.3">
      <c r="A74" s="157" t="s">
        <v>109</v>
      </c>
      <c r="B74" s="158">
        <v>44839</v>
      </c>
      <c r="C74" s="158">
        <v>46230</v>
      </c>
      <c r="D74" s="159"/>
      <c r="E74" s="257">
        <v>200000000</v>
      </c>
      <c r="F74" s="257">
        <v>156000000</v>
      </c>
      <c r="G74" s="257">
        <v>102750000</v>
      </c>
      <c r="H74" s="258">
        <v>96996743.290000007</v>
      </c>
      <c r="I74" s="258">
        <v>6196630</v>
      </c>
      <c r="J74" s="258">
        <v>0</v>
      </c>
      <c r="K74" s="279">
        <v>93.41</v>
      </c>
      <c r="L74" s="258">
        <v>93.29</v>
      </c>
      <c r="M74" s="258">
        <v>94.89</v>
      </c>
      <c r="N74" s="258">
        <v>93.97</v>
      </c>
      <c r="O74" s="259">
        <v>2.2499999999999999E-2</v>
      </c>
      <c r="P74" s="280">
        <v>4.1799999999999997E-2</v>
      </c>
      <c r="Q74" s="260">
        <v>4.0099999999999997E-2</v>
      </c>
      <c r="R74" s="279">
        <v>0.49</v>
      </c>
    </row>
    <row r="75" spans="1:18" x14ac:dyDescent="0.3">
      <c r="A75" s="157" t="s">
        <v>114</v>
      </c>
      <c r="B75" s="158">
        <v>44846</v>
      </c>
      <c r="C75" s="204">
        <v>46230</v>
      </c>
      <c r="D75" s="159"/>
      <c r="E75" s="283">
        <v>200000000</v>
      </c>
      <c r="F75" s="257">
        <v>230350000</v>
      </c>
      <c r="G75" s="257">
        <v>200000000</v>
      </c>
      <c r="H75" s="258">
        <v>185972355.16</v>
      </c>
      <c r="I75" s="258">
        <v>14976960</v>
      </c>
      <c r="J75" s="258">
        <v>0</v>
      </c>
      <c r="K75" s="279">
        <v>92.22</v>
      </c>
      <c r="L75" s="258">
        <v>91.58</v>
      </c>
      <c r="M75" s="258">
        <v>93.73</v>
      </c>
      <c r="N75" s="258">
        <v>92.51</v>
      </c>
      <c r="O75" s="259">
        <v>2.2499999999999999E-2</v>
      </c>
      <c r="P75" s="280">
        <v>4.5600000000000002E-2</v>
      </c>
      <c r="Q75" s="260">
        <v>4.4699999999999997E-2</v>
      </c>
      <c r="R75" s="279">
        <v>0.49</v>
      </c>
    </row>
    <row r="76" spans="1:18" x14ac:dyDescent="0.3">
      <c r="A76" s="161" t="s">
        <v>129</v>
      </c>
      <c r="B76" s="158">
        <v>44860</v>
      </c>
      <c r="C76" s="158">
        <v>46230</v>
      </c>
      <c r="D76" s="159"/>
      <c r="E76" s="283">
        <v>200000000</v>
      </c>
      <c r="F76" s="257">
        <v>287238000</v>
      </c>
      <c r="G76" s="257">
        <v>0</v>
      </c>
      <c r="H76" s="261" t="s">
        <v>133</v>
      </c>
      <c r="I76" s="261" t="s">
        <v>133</v>
      </c>
      <c r="J76" s="261" t="s">
        <v>133</v>
      </c>
      <c r="K76" s="279">
        <v>88.43</v>
      </c>
      <c r="L76" s="261" t="s">
        <v>133</v>
      </c>
      <c r="M76" s="261" t="s">
        <v>133</v>
      </c>
      <c r="N76" s="261" t="s">
        <v>133</v>
      </c>
      <c r="O76" s="259">
        <v>2.2499999999999999E-2</v>
      </c>
      <c r="P76" s="280">
        <v>5.8000000000000003E-2</v>
      </c>
      <c r="Q76" s="261" t="s">
        <v>133</v>
      </c>
      <c r="R76" s="279">
        <v>0.49</v>
      </c>
    </row>
    <row r="77" spans="1:18" x14ac:dyDescent="0.3">
      <c r="A77" s="205" t="s">
        <v>134</v>
      </c>
      <c r="B77" s="151"/>
      <c r="C77" s="206">
        <v>46593</v>
      </c>
      <c r="D77" s="152">
        <v>3833</v>
      </c>
      <c r="E77" s="153">
        <f>+E78+E79+E80+E81</f>
        <v>350000000</v>
      </c>
      <c r="F77" s="153">
        <f>+F78+F79+F80+F81</f>
        <v>752100000</v>
      </c>
      <c r="G77" s="153">
        <f>+G78+G79+G80+G81</f>
        <v>339500000</v>
      </c>
      <c r="H77" s="154"/>
      <c r="I77" s="154"/>
      <c r="J77" s="154"/>
      <c r="K77" s="200"/>
      <c r="L77" s="154"/>
      <c r="M77" s="154"/>
      <c r="N77" s="154"/>
      <c r="O77" s="155">
        <v>1.95E-2</v>
      </c>
      <c r="P77" s="203"/>
      <c r="Q77" s="156"/>
      <c r="R77" s="200"/>
    </row>
    <row r="78" spans="1:18" x14ac:dyDescent="0.3">
      <c r="A78" s="157" t="s">
        <v>106</v>
      </c>
      <c r="B78" s="158">
        <v>42760</v>
      </c>
      <c r="C78" s="167">
        <v>46593</v>
      </c>
      <c r="D78" s="160"/>
      <c r="E78" s="257">
        <v>50000000</v>
      </c>
      <c r="F78" s="257">
        <v>211000000</v>
      </c>
      <c r="G78" s="257">
        <v>50000000</v>
      </c>
      <c r="H78" s="258">
        <v>50918765.009999998</v>
      </c>
      <c r="I78" s="258">
        <v>0</v>
      </c>
      <c r="J78" s="258">
        <v>918765.01</v>
      </c>
      <c r="K78" s="279">
        <v>101.12</v>
      </c>
      <c r="L78" s="258">
        <v>101.45</v>
      </c>
      <c r="M78" s="258">
        <v>102.39</v>
      </c>
      <c r="N78" s="258">
        <v>101.84</v>
      </c>
      <c r="O78" s="259">
        <v>1.95E-2</v>
      </c>
      <c r="P78" s="280">
        <v>1.84E-2</v>
      </c>
      <c r="Q78" s="260">
        <v>1.7600000000000001E-2</v>
      </c>
      <c r="R78" s="279">
        <v>0</v>
      </c>
    </row>
    <row r="79" spans="1:18" x14ac:dyDescent="0.3">
      <c r="A79" s="157" t="s">
        <v>107</v>
      </c>
      <c r="B79" s="158">
        <v>42816</v>
      </c>
      <c r="C79" s="167">
        <v>46593</v>
      </c>
      <c r="D79" s="160"/>
      <c r="E79" s="257">
        <v>100000000</v>
      </c>
      <c r="F79" s="257">
        <v>192250000</v>
      </c>
      <c r="G79" s="257">
        <v>100000000</v>
      </c>
      <c r="H79" s="258">
        <v>101770134.93000001</v>
      </c>
      <c r="I79" s="258">
        <v>0</v>
      </c>
      <c r="J79" s="258">
        <v>1470134.96</v>
      </c>
      <c r="K79" s="279">
        <v>101</v>
      </c>
      <c r="L79" s="258">
        <v>101.14</v>
      </c>
      <c r="M79" s="258">
        <v>102.08</v>
      </c>
      <c r="N79" s="258">
        <v>101.47</v>
      </c>
      <c r="O79" s="259">
        <v>1.95E-2</v>
      </c>
      <c r="P79" s="280">
        <v>1.8499999999999999E-2</v>
      </c>
      <c r="Q79" s="260">
        <v>1.7999999999999999E-2</v>
      </c>
      <c r="R79" s="279">
        <v>0</v>
      </c>
    </row>
    <row r="80" spans="1:18" x14ac:dyDescent="0.3">
      <c r="A80" s="157" t="s">
        <v>108</v>
      </c>
      <c r="B80" s="158">
        <v>42872</v>
      </c>
      <c r="C80" s="167">
        <v>46593</v>
      </c>
      <c r="D80" s="160"/>
      <c r="E80" s="257">
        <v>100000000</v>
      </c>
      <c r="F80" s="257">
        <v>147100000</v>
      </c>
      <c r="G80" s="257">
        <v>100000000</v>
      </c>
      <c r="H80" s="258">
        <v>102268300</v>
      </c>
      <c r="I80" s="258">
        <v>0</v>
      </c>
      <c r="J80" s="258">
        <v>1668299.99</v>
      </c>
      <c r="K80" s="279">
        <v>101.36</v>
      </c>
      <c r="L80" s="258">
        <v>101.2</v>
      </c>
      <c r="M80" s="258">
        <v>102.21</v>
      </c>
      <c r="N80" s="258">
        <v>101.67</v>
      </c>
      <c r="O80" s="259">
        <v>1.95E-2</v>
      </c>
      <c r="P80" s="280">
        <v>1.8100000000000002E-2</v>
      </c>
      <c r="Q80" s="260">
        <v>1.78E-2</v>
      </c>
      <c r="R80" s="279">
        <v>0</v>
      </c>
    </row>
    <row r="81" spans="1:18" x14ac:dyDescent="0.3">
      <c r="A81" s="157" t="s">
        <v>135</v>
      </c>
      <c r="B81" s="171">
        <v>42935</v>
      </c>
      <c r="C81" s="171">
        <v>46593</v>
      </c>
      <c r="D81" s="160"/>
      <c r="E81" s="257">
        <v>100000000</v>
      </c>
      <c r="F81" s="257">
        <v>201750000</v>
      </c>
      <c r="G81" s="257">
        <v>89500000</v>
      </c>
      <c r="H81" s="258">
        <f>92184974.94+832350</f>
        <v>93017324.939999998</v>
      </c>
      <c r="I81" s="258">
        <v>0</v>
      </c>
      <c r="J81" s="258">
        <v>2684974.94</v>
      </c>
      <c r="K81" s="279">
        <v>101.67</v>
      </c>
      <c r="L81" s="258">
        <v>102.76</v>
      </c>
      <c r="M81" s="258">
        <v>103.23</v>
      </c>
      <c r="N81" s="258">
        <v>103</v>
      </c>
      <c r="O81" s="259">
        <v>1.95E-2</v>
      </c>
      <c r="P81" s="280">
        <v>1.77E-2</v>
      </c>
      <c r="Q81" s="260">
        <v>1.6299999999999999E-2</v>
      </c>
      <c r="R81" s="279">
        <v>0</v>
      </c>
    </row>
    <row r="82" spans="1:18" x14ac:dyDescent="0.3">
      <c r="A82" s="207" t="s">
        <v>136</v>
      </c>
      <c r="B82" s="151"/>
      <c r="C82" s="178">
        <v>47473</v>
      </c>
      <c r="D82" s="195">
        <v>3836</v>
      </c>
      <c r="E82" s="180">
        <f>E87+E83+E84+E85+E86</f>
        <v>1000000000</v>
      </c>
      <c r="F82" s="180">
        <f>F83+F87+F84+F85+F86</f>
        <v>1757430000</v>
      </c>
      <c r="G82" s="180">
        <f>G87+G83+G84+G85+G86</f>
        <v>1000000000</v>
      </c>
      <c r="H82" s="183"/>
      <c r="I82" s="183"/>
      <c r="J82" s="183"/>
      <c r="K82" s="200"/>
      <c r="L82" s="201"/>
      <c r="M82" s="201"/>
      <c r="N82" s="201"/>
      <c r="O82" s="202">
        <v>5.0000000000000001E-3</v>
      </c>
      <c r="P82" s="203"/>
      <c r="Q82" s="187"/>
      <c r="R82" s="200"/>
    </row>
    <row r="83" spans="1:18" x14ac:dyDescent="0.3">
      <c r="A83" s="157" t="s">
        <v>106</v>
      </c>
      <c r="B83" s="158">
        <v>43637</v>
      </c>
      <c r="C83" s="158">
        <v>47473</v>
      </c>
      <c r="D83" s="159"/>
      <c r="E83" s="257">
        <v>200000000</v>
      </c>
      <c r="F83" s="257">
        <v>472030000</v>
      </c>
      <c r="G83" s="257">
        <v>200000000</v>
      </c>
      <c r="H83" s="258">
        <v>201883169.96000001</v>
      </c>
      <c r="I83" s="258">
        <v>0</v>
      </c>
      <c r="J83" s="258">
        <v>1883169.96</v>
      </c>
      <c r="K83" s="279">
        <v>99.6</v>
      </c>
      <c r="L83" s="258">
        <v>100</v>
      </c>
      <c r="M83" s="258">
        <v>101.66</v>
      </c>
      <c r="N83" s="258">
        <v>100.94</v>
      </c>
      <c r="O83" s="259">
        <v>5.0000000000000001E-3</v>
      </c>
      <c r="P83" s="280">
        <v>5.4000000000000003E-3</v>
      </c>
      <c r="Q83" s="260">
        <v>4.1000000000000003E-3</v>
      </c>
      <c r="R83" s="279">
        <v>0</v>
      </c>
    </row>
    <row r="84" spans="1:18" x14ac:dyDescent="0.3">
      <c r="A84" s="157" t="s">
        <v>107</v>
      </c>
      <c r="B84" s="158">
        <v>43677</v>
      </c>
      <c r="C84" s="158">
        <v>47473</v>
      </c>
      <c r="D84" s="159"/>
      <c r="E84" s="257">
        <v>200000000</v>
      </c>
      <c r="F84" s="257">
        <v>305750000</v>
      </c>
      <c r="G84" s="257">
        <v>200000000</v>
      </c>
      <c r="H84" s="258">
        <v>203778820.00999999</v>
      </c>
      <c r="I84" s="258">
        <v>0</v>
      </c>
      <c r="J84" s="258">
        <v>3678820</v>
      </c>
      <c r="K84" s="279">
        <v>101.29</v>
      </c>
      <c r="L84" s="258">
        <v>100.81</v>
      </c>
      <c r="M84" s="258">
        <v>102.56</v>
      </c>
      <c r="N84" s="258">
        <v>101.84</v>
      </c>
      <c r="O84" s="259">
        <v>5.0000000000000001E-3</v>
      </c>
      <c r="P84" s="280">
        <v>3.7000000000000002E-3</v>
      </c>
      <c r="Q84" s="260">
        <v>3.2000000000000002E-3</v>
      </c>
      <c r="R84" s="279">
        <v>0</v>
      </c>
    </row>
    <row r="85" spans="1:18" x14ac:dyDescent="0.3">
      <c r="A85" s="157" t="s">
        <v>108</v>
      </c>
      <c r="B85" s="158">
        <v>43859</v>
      </c>
      <c r="C85" s="158">
        <v>47473</v>
      </c>
      <c r="D85" s="159"/>
      <c r="E85" s="257">
        <v>200000000</v>
      </c>
      <c r="F85" s="257">
        <v>463150000</v>
      </c>
      <c r="G85" s="257">
        <v>200000000</v>
      </c>
      <c r="H85" s="258">
        <v>207361100</v>
      </c>
      <c r="I85" s="258">
        <v>0</v>
      </c>
      <c r="J85" s="258">
        <v>7261100</v>
      </c>
      <c r="K85" s="279">
        <v>103.03</v>
      </c>
      <c r="L85" s="258">
        <v>103.45</v>
      </c>
      <c r="M85" s="258">
        <v>103.86</v>
      </c>
      <c r="N85" s="258">
        <v>103.63</v>
      </c>
      <c r="O85" s="259">
        <v>5.0000000000000001E-3</v>
      </c>
      <c r="P85" s="280">
        <v>1.9E-3</v>
      </c>
      <c r="Q85" s="260">
        <v>1.2999999999999999E-3</v>
      </c>
      <c r="R85" s="279">
        <v>0</v>
      </c>
    </row>
    <row r="86" spans="1:18" x14ac:dyDescent="0.3">
      <c r="A86" s="157" t="s">
        <v>109</v>
      </c>
      <c r="B86" s="158">
        <v>43887</v>
      </c>
      <c r="C86" s="158">
        <v>47473</v>
      </c>
      <c r="D86" s="159"/>
      <c r="E86" s="257">
        <v>200000000</v>
      </c>
      <c r="F86" s="257">
        <v>265800000</v>
      </c>
      <c r="G86" s="257">
        <v>200000000</v>
      </c>
      <c r="H86" s="258">
        <v>207631770.11000001</v>
      </c>
      <c r="I86" s="258">
        <v>0</v>
      </c>
      <c r="J86" s="258">
        <v>7448710</v>
      </c>
      <c r="K86" s="279">
        <v>103.54</v>
      </c>
      <c r="L86" s="258">
        <v>103.2</v>
      </c>
      <c r="M86" s="258">
        <v>104.4</v>
      </c>
      <c r="N86" s="258">
        <v>103.72</v>
      </c>
      <c r="O86" s="259">
        <v>5.0000000000000001E-3</v>
      </c>
      <c r="P86" s="280">
        <v>1.4E-3</v>
      </c>
      <c r="Q86" s="260">
        <v>1.1999999999999999E-3</v>
      </c>
      <c r="R86" s="279">
        <v>0</v>
      </c>
    </row>
    <row r="87" spans="1:18" x14ac:dyDescent="0.3">
      <c r="A87" s="208" t="s">
        <v>114</v>
      </c>
      <c r="B87" s="171">
        <v>43936</v>
      </c>
      <c r="C87" s="171">
        <v>47473</v>
      </c>
      <c r="D87" s="159"/>
      <c r="E87" s="257">
        <v>200000000</v>
      </c>
      <c r="F87" s="257">
        <v>250700000</v>
      </c>
      <c r="G87" s="257">
        <v>200000000</v>
      </c>
      <c r="H87" s="258">
        <v>199402489.88999999</v>
      </c>
      <c r="I87" s="258">
        <v>1137425</v>
      </c>
      <c r="J87" s="258">
        <v>222975</v>
      </c>
      <c r="K87" s="279">
        <v>98.83</v>
      </c>
      <c r="L87" s="258">
        <v>96.75</v>
      </c>
      <c r="M87" s="258">
        <v>102</v>
      </c>
      <c r="N87" s="258">
        <v>99.54</v>
      </c>
      <c r="O87" s="259">
        <v>5.0000000000000001E-3</v>
      </c>
      <c r="P87" s="280">
        <v>6.3E-3</v>
      </c>
      <c r="Q87" s="260">
        <v>5.4999999999999997E-3</v>
      </c>
      <c r="R87" s="279">
        <v>0</v>
      </c>
    </row>
    <row r="88" spans="1:18" x14ac:dyDescent="0.3">
      <c r="A88" s="190" t="s">
        <v>137</v>
      </c>
      <c r="B88" s="178"/>
      <c r="C88" s="178">
        <v>48077</v>
      </c>
      <c r="D88" s="209">
        <v>3833</v>
      </c>
      <c r="E88" s="180">
        <f>E89+E90+E91+E92</f>
        <v>1300000000</v>
      </c>
      <c r="F88" s="180">
        <f>F89+F90+F91+F92</f>
        <v>1935250000</v>
      </c>
      <c r="G88" s="180">
        <f>G89+G90+G91+G92</f>
        <v>1100000000</v>
      </c>
      <c r="H88" s="183"/>
      <c r="I88" s="183"/>
      <c r="J88" s="183"/>
      <c r="K88" s="200"/>
      <c r="L88" s="201"/>
      <c r="M88" s="201"/>
      <c r="N88" s="201"/>
      <c r="O88" s="202">
        <v>1E-3</v>
      </c>
      <c r="P88" s="203"/>
      <c r="Q88" s="187"/>
      <c r="R88" s="200"/>
    </row>
    <row r="89" spans="1:18" x14ac:dyDescent="0.3">
      <c r="A89" s="157" t="s">
        <v>106</v>
      </c>
      <c r="B89" s="158">
        <v>44244</v>
      </c>
      <c r="C89" s="158">
        <v>48077</v>
      </c>
      <c r="D89" s="160"/>
      <c r="E89" s="257">
        <v>300000000</v>
      </c>
      <c r="F89" s="257">
        <v>555650000</v>
      </c>
      <c r="G89" s="257">
        <v>300000000</v>
      </c>
      <c r="H89" s="258">
        <v>298731530</v>
      </c>
      <c r="I89" s="258">
        <v>1311550</v>
      </c>
      <c r="J89" s="258">
        <v>43080</v>
      </c>
      <c r="K89" s="279">
        <v>98.85</v>
      </c>
      <c r="L89" s="258">
        <v>98.86</v>
      </c>
      <c r="M89" s="258">
        <v>100.52</v>
      </c>
      <c r="N89" s="258">
        <v>99.58</v>
      </c>
      <c r="O89" s="259">
        <v>1E-3</v>
      </c>
      <c r="P89" s="280">
        <v>2.0999999999999999E-3</v>
      </c>
      <c r="Q89" s="260">
        <v>1.4E-3</v>
      </c>
      <c r="R89" s="279">
        <v>0</v>
      </c>
    </row>
    <row r="90" spans="1:18" ht="16.2" x14ac:dyDescent="0.3">
      <c r="A90" s="157" t="s">
        <v>264</v>
      </c>
      <c r="B90" s="158">
        <v>44265</v>
      </c>
      <c r="C90" s="158">
        <v>48077</v>
      </c>
      <c r="D90" s="160"/>
      <c r="E90" s="257">
        <v>200000000</v>
      </c>
      <c r="F90" s="257">
        <v>353550000</v>
      </c>
      <c r="G90" s="257">
        <v>0</v>
      </c>
      <c r="H90" s="261" t="s">
        <v>133</v>
      </c>
      <c r="I90" s="261" t="s">
        <v>133</v>
      </c>
      <c r="J90" s="261" t="s">
        <v>133</v>
      </c>
      <c r="K90" s="279">
        <v>98.24</v>
      </c>
      <c r="L90" s="261" t="s">
        <v>133</v>
      </c>
      <c r="M90" s="261" t="s">
        <v>133</v>
      </c>
      <c r="N90" s="261" t="s">
        <v>133</v>
      </c>
      <c r="O90" s="259">
        <v>1E-3</v>
      </c>
      <c r="P90" s="280">
        <v>2.7000000000000001E-3</v>
      </c>
      <c r="Q90" s="261" t="s">
        <v>133</v>
      </c>
      <c r="R90" s="279">
        <v>0</v>
      </c>
    </row>
    <row r="91" spans="1:18" x14ac:dyDescent="0.3">
      <c r="A91" s="161" t="s">
        <v>108</v>
      </c>
      <c r="B91" s="158">
        <v>44462</v>
      </c>
      <c r="C91" s="158">
        <v>48077</v>
      </c>
      <c r="D91" s="160"/>
      <c r="E91" s="257">
        <v>300000000</v>
      </c>
      <c r="F91" s="257">
        <v>508150000</v>
      </c>
      <c r="G91" s="257">
        <v>300000000</v>
      </c>
      <c r="H91" s="284">
        <v>297096825.97000003</v>
      </c>
      <c r="I91" s="258">
        <v>2933585</v>
      </c>
      <c r="J91" s="261" t="s">
        <v>133</v>
      </c>
      <c r="K91" s="279">
        <v>98.66</v>
      </c>
      <c r="L91" s="258">
        <v>98.49</v>
      </c>
      <c r="M91" s="258">
        <v>100</v>
      </c>
      <c r="N91" s="258">
        <v>99.02</v>
      </c>
      <c r="O91" s="259">
        <v>1E-3</v>
      </c>
      <c r="P91" s="280">
        <v>2.3999999999999998E-3</v>
      </c>
      <c r="Q91" s="260">
        <v>2E-3</v>
      </c>
      <c r="R91" s="279">
        <v>0</v>
      </c>
    </row>
    <row r="92" spans="1:18" x14ac:dyDescent="0.3">
      <c r="A92" s="157" t="s">
        <v>109</v>
      </c>
      <c r="B92" s="158">
        <v>44496</v>
      </c>
      <c r="C92" s="158">
        <v>48077</v>
      </c>
      <c r="D92" s="160"/>
      <c r="E92" s="257">
        <v>500000000</v>
      </c>
      <c r="F92" s="257">
        <v>517900000</v>
      </c>
      <c r="G92" s="257">
        <v>500000000</v>
      </c>
      <c r="H92" s="284">
        <v>479456445.13999999</v>
      </c>
      <c r="I92" s="258">
        <v>20640815</v>
      </c>
      <c r="J92" s="261" t="s">
        <v>133</v>
      </c>
      <c r="K92" s="279">
        <v>95.77</v>
      </c>
      <c r="L92" s="258">
        <v>93.41</v>
      </c>
      <c r="M92" s="258">
        <v>98.07</v>
      </c>
      <c r="N92" s="258">
        <v>95.87</v>
      </c>
      <c r="O92" s="259">
        <v>1E-3</v>
      </c>
      <c r="P92" s="280">
        <v>5.4000000000000003E-3</v>
      </c>
      <c r="Q92" s="260">
        <v>5.3E-3</v>
      </c>
      <c r="R92" s="279">
        <v>0</v>
      </c>
    </row>
    <row r="93" spans="1:18" x14ac:dyDescent="0.3">
      <c r="A93" s="191" t="s">
        <v>138</v>
      </c>
      <c r="B93" s="294"/>
      <c r="C93" s="294"/>
      <c r="D93" s="295"/>
      <c r="E93" s="162">
        <f>E60+E68+E70+E77+E82+E88</f>
        <v>4180000000</v>
      </c>
      <c r="F93" s="162">
        <f>F60+F68+F70+F77+F82+F88</f>
        <v>6960788000</v>
      </c>
      <c r="G93" s="162">
        <f>G60+G68+G70+G77+G82+G88</f>
        <v>3672250000</v>
      </c>
      <c r="H93" s="162">
        <f>SUM(H60:H92)</f>
        <v>3670348552.8200002</v>
      </c>
      <c r="I93" s="210">
        <f>SUM(I60:I92)</f>
        <v>59652825</v>
      </c>
      <c r="J93" s="162">
        <f>SUM(J60:J92)</f>
        <v>48724257.329999998</v>
      </c>
      <c r="K93" s="163"/>
      <c r="L93" s="163"/>
      <c r="M93" s="163"/>
      <c r="N93" s="163"/>
      <c r="O93" s="164"/>
      <c r="P93" s="164"/>
      <c r="Q93" s="164"/>
      <c r="R93" s="165"/>
    </row>
    <row r="94" spans="1:18" x14ac:dyDescent="0.3">
      <c r="A94" s="297" t="s">
        <v>124</v>
      </c>
      <c r="B94" s="297"/>
      <c r="C94" s="297"/>
      <c r="D94" s="297"/>
      <c r="E94" s="297"/>
      <c r="F94" s="297"/>
      <c r="G94" s="297"/>
      <c r="H94" s="297"/>
      <c r="I94" s="297"/>
      <c r="J94" s="297"/>
      <c r="K94" s="297"/>
      <c r="L94" s="297"/>
      <c r="M94" s="297"/>
      <c r="N94" s="297"/>
      <c r="O94" s="297"/>
      <c r="P94" s="297"/>
      <c r="Q94" s="297"/>
      <c r="R94" s="297"/>
    </row>
    <row r="95" spans="1:18" x14ac:dyDescent="0.3">
      <c r="A95" s="348" t="s">
        <v>139</v>
      </c>
      <c r="B95" s="348"/>
      <c r="C95" s="348"/>
      <c r="D95" s="348"/>
      <c r="E95" s="348"/>
      <c r="F95" s="348"/>
      <c r="G95" s="348"/>
      <c r="H95" s="348"/>
      <c r="I95" s="348"/>
      <c r="J95" s="348"/>
      <c r="K95" s="348"/>
      <c r="L95" s="348"/>
      <c r="M95" s="348"/>
      <c r="N95" s="348"/>
      <c r="O95" s="348"/>
      <c r="P95" s="348"/>
      <c r="Q95" s="348"/>
      <c r="R95" s="348"/>
    </row>
    <row r="96" spans="1:18" x14ac:dyDescent="0.3">
      <c r="A96" s="348" t="s">
        <v>126</v>
      </c>
      <c r="B96" s="348"/>
      <c r="C96" s="348"/>
      <c r="D96" s="348"/>
      <c r="E96" s="348"/>
      <c r="F96" s="348"/>
      <c r="G96" s="348"/>
      <c r="H96" s="348"/>
      <c r="I96" s="348"/>
      <c r="J96" s="348"/>
      <c r="K96" s="348"/>
      <c r="L96" s="348"/>
      <c r="M96" s="348"/>
      <c r="N96" s="348"/>
      <c r="O96" s="348"/>
      <c r="P96" s="348"/>
      <c r="Q96" s="348"/>
      <c r="R96" s="348"/>
    </row>
    <row r="97" spans="1:18" x14ac:dyDescent="0.3">
      <c r="A97" s="211"/>
      <c r="B97" s="211"/>
      <c r="C97" s="211"/>
      <c r="D97" s="211"/>
      <c r="E97" s="211"/>
      <c r="F97" s="211"/>
      <c r="G97" s="211"/>
      <c r="H97" s="211"/>
      <c r="I97" s="211"/>
      <c r="J97" s="211"/>
      <c r="K97" s="211"/>
      <c r="L97" s="211"/>
      <c r="M97" s="211"/>
      <c r="N97" s="211"/>
      <c r="O97" s="211"/>
      <c r="P97" s="211"/>
      <c r="Q97" s="211"/>
      <c r="R97" s="211"/>
    </row>
    <row r="98" spans="1:18" x14ac:dyDescent="0.3">
      <c r="A98" s="361"/>
      <c r="B98" s="361"/>
      <c r="C98" s="361"/>
      <c r="D98" s="361"/>
      <c r="E98" s="361"/>
      <c r="F98" s="361"/>
      <c r="G98" s="361"/>
      <c r="H98" s="361"/>
      <c r="I98" s="361"/>
      <c r="J98" s="361"/>
      <c r="K98" s="361"/>
      <c r="L98" s="361"/>
      <c r="M98" s="361"/>
      <c r="N98" s="361"/>
      <c r="O98" s="361"/>
      <c r="P98" s="361"/>
      <c r="Q98" s="361"/>
      <c r="R98" s="361"/>
    </row>
    <row r="99" spans="1:18" x14ac:dyDescent="0.3">
      <c r="A99" s="300"/>
      <c r="B99" s="300"/>
      <c r="C99" s="300"/>
      <c r="D99" s="300"/>
      <c r="E99" s="300"/>
      <c r="F99" s="300"/>
      <c r="G99" s="300"/>
      <c r="H99" s="300"/>
      <c r="I99" s="300"/>
      <c r="J99" s="300"/>
      <c r="K99" s="300"/>
      <c r="L99" s="300"/>
      <c r="M99" s="300"/>
      <c r="N99" s="300"/>
      <c r="O99" s="300"/>
      <c r="P99" s="300"/>
      <c r="Q99" s="300"/>
      <c r="R99" s="300"/>
    </row>
    <row r="100" spans="1:18" x14ac:dyDescent="0.3">
      <c r="A100" s="361"/>
      <c r="B100" s="361"/>
      <c r="C100" s="361"/>
      <c r="D100" s="361"/>
      <c r="E100" s="361"/>
      <c r="F100" s="361"/>
      <c r="G100" s="361"/>
      <c r="H100" s="361"/>
      <c r="I100" s="361"/>
      <c r="J100" s="361"/>
      <c r="K100" s="361"/>
      <c r="L100" s="361"/>
      <c r="M100" s="361"/>
      <c r="N100" s="361"/>
      <c r="O100" s="361"/>
      <c r="P100" s="361"/>
      <c r="Q100" s="361"/>
      <c r="R100" s="361"/>
    </row>
    <row r="101" spans="1:18" x14ac:dyDescent="0.3">
      <c r="A101" s="300"/>
      <c r="B101" s="300"/>
      <c r="C101" s="300"/>
      <c r="D101" s="300"/>
      <c r="E101" s="300"/>
      <c r="F101" s="300"/>
      <c r="G101" s="300"/>
      <c r="H101" s="300"/>
      <c r="I101" s="300"/>
      <c r="J101" s="300"/>
      <c r="K101" s="300"/>
      <c r="L101" s="300"/>
      <c r="M101" s="300"/>
      <c r="N101" s="300"/>
      <c r="O101" s="300"/>
      <c r="P101" s="300"/>
      <c r="Q101" s="300"/>
      <c r="R101" s="300"/>
    </row>
    <row r="102" spans="1:18" x14ac:dyDescent="0.3">
      <c r="A102" s="300"/>
      <c r="B102" s="300"/>
      <c r="C102" s="300"/>
      <c r="D102" s="300"/>
      <c r="E102" s="300"/>
      <c r="F102" s="300"/>
      <c r="G102" s="300"/>
      <c r="H102" s="300"/>
      <c r="I102" s="300"/>
      <c r="J102" s="300"/>
      <c r="K102" s="300"/>
      <c r="L102" s="300"/>
      <c r="M102" s="300"/>
      <c r="N102" s="300"/>
      <c r="O102" s="300"/>
      <c r="P102" s="300"/>
      <c r="Q102" s="300"/>
      <c r="R102" s="300"/>
    </row>
    <row r="103" spans="1:18" x14ac:dyDescent="0.3">
      <c r="A103" s="300"/>
      <c r="B103" s="300"/>
      <c r="C103" s="300"/>
      <c r="D103" s="300"/>
      <c r="E103" s="300"/>
      <c r="F103" s="300"/>
      <c r="G103" s="300"/>
      <c r="H103" s="300"/>
      <c r="I103" s="300"/>
      <c r="J103" s="300"/>
      <c r="K103" s="300"/>
      <c r="L103" s="300"/>
      <c r="M103" s="300"/>
      <c r="N103" s="300"/>
      <c r="O103" s="300"/>
      <c r="P103" s="300"/>
      <c r="Q103" s="300"/>
      <c r="R103" s="300"/>
    </row>
    <row r="104" spans="1:18" x14ac:dyDescent="0.3">
      <c r="A104" s="362" t="str">
        <f>A54</f>
        <v>GOVERNMENT SECURITIES SOLD AT AUCTIONS, CIRCULATING AS OF 31 MARCH 2024</v>
      </c>
      <c r="B104" s="362"/>
      <c r="C104" s="362"/>
      <c r="D104" s="362"/>
      <c r="E104" s="362"/>
      <c r="F104" s="362"/>
      <c r="G104" s="362"/>
      <c r="H104" s="362"/>
      <c r="I104" s="362"/>
      <c r="J104" s="362"/>
      <c r="K104" s="362"/>
      <c r="L104" s="362"/>
      <c r="M104" s="362"/>
      <c r="N104" s="362"/>
      <c r="O104" s="362"/>
      <c r="P104" s="362"/>
      <c r="Q104" s="362"/>
      <c r="R104" s="362"/>
    </row>
    <row r="105" spans="1:18" x14ac:dyDescent="0.3">
      <c r="A105" s="301"/>
      <c r="B105" s="301"/>
      <c r="C105" s="301"/>
      <c r="D105" s="301"/>
      <c r="E105" s="301"/>
      <c r="F105" s="301"/>
      <c r="G105" s="301"/>
      <c r="H105" s="301"/>
      <c r="I105" s="301"/>
      <c r="J105" s="301"/>
      <c r="K105" s="301"/>
      <c r="L105" s="301"/>
      <c r="M105" s="301"/>
      <c r="N105" s="301"/>
      <c r="O105" s="301"/>
      <c r="P105" s="301"/>
      <c r="Q105" s="301"/>
      <c r="R105" s="301"/>
    </row>
    <row r="106" spans="1:18" x14ac:dyDescent="0.3">
      <c r="A106" s="285" t="s">
        <v>83</v>
      </c>
      <c r="B106" s="133"/>
      <c r="C106" s="134"/>
      <c r="D106" s="134"/>
      <c r="E106" s="134"/>
      <c r="F106" s="135"/>
      <c r="G106" s="136"/>
      <c r="H106" s="136"/>
      <c r="I106" s="137"/>
      <c r="J106" s="199"/>
      <c r="K106" s="134"/>
      <c r="L106" s="134"/>
      <c r="M106" s="134"/>
      <c r="N106" s="139"/>
      <c r="O106" s="139"/>
      <c r="P106" s="139"/>
      <c r="Q106" s="140"/>
      <c r="R106" s="139"/>
    </row>
    <row r="107" spans="1:18" ht="28.5" customHeight="1" x14ac:dyDescent="0.3">
      <c r="A107" s="349" t="s">
        <v>84</v>
      </c>
      <c r="B107" s="349" t="s">
        <v>85</v>
      </c>
      <c r="C107" s="349" t="s">
        <v>86</v>
      </c>
      <c r="D107" s="349" t="s">
        <v>87</v>
      </c>
      <c r="E107" s="141" t="s">
        <v>88</v>
      </c>
      <c r="F107" s="142"/>
      <c r="G107" s="143"/>
      <c r="H107" s="349" t="s">
        <v>89</v>
      </c>
      <c r="I107" s="351" t="s">
        <v>90</v>
      </c>
      <c r="J107" s="351" t="s">
        <v>91</v>
      </c>
      <c r="K107" s="143" t="s">
        <v>92</v>
      </c>
      <c r="L107" s="143"/>
      <c r="M107" s="143"/>
      <c r="N107" s="144"/>
      <c r="O107" s="353" t="s">
        <v>93</v>
      </c>
      <c r="P107" s="355" t="s">
        <v>94</v>
      </c>
      <c r="Q107" s="356"/>
      <c r="R107" s="353" t="s">
        <v>95</v>
      </c>
    </row>
    <row r="108" spans="1:18" ht="60.75" customHeight="1" x14ac:dyDescent="0.3">
      <c r="A108" s="350"/>
      <c r="B108" s="350"/>
      <c r="C108" s="350"/>
      <c r="D108" s="350"/>
      <c r="E108" s="145" t="s">
        <v>96</v>
      </c>
      <c r="F108" s="146" t="s">
        <v>97</v>
      </c>
      <c r="G108" s="147" t="s">
        <v>98</v>
      </c>
      <c r="H108" s="350"/>
      <c r="I108" s="352"/>
      <c r="J108" s="352"/>
      <c r="K108" s="148" t="s">
        <v>99</v>
      </c>
      <c r="L108" s="146" t="s">
        <v>100</v>
      </c>
      <c r="M108" s="146" t="s">
        <v>101</v>
      </c>
      <c r="N108" s="149" t="s">
        <v>102</v>
      </c>
      <c r="O108" s="354"/>
      <c r="P108" s="147" t="s">
        <v>103</v>
      </c>
      <c r="Q108" s="147" t="s">
        <v>104</v>
      </c>
      <c r="R108" s="354"/>
    </row>
    <row r="109" spans="1:18" x14ac:dyDescent="0.3">
      <c r="A109" s="166" t="s">
        <v>140</v>
      </c>
      <c r="B109" s="151"/>
      <c r="C109" s="178">
        <v>50942</v>
      </c>
      <c r="D109" s="209">
        <v>7305</v>
      </c>
      <c r="E109" s="180">
        <f>E110+E111+E112+E113</f>
        <v>695000000</v>
      </c>
      <c r="F109" s="180">
        <f>F110+F111+F112+F113</f>
        <v>907461921</v>
      </c>
      <c r="G109" s="180">
        <f>G110+G111+G112+G113</f>
        <v>569780000</v>
      </c>
      <c r="H109" s="183"/>
      <c r="I109" s="183"/>
      <c r="J109" s="183"/>
      <c r="K109" s="200"/>
      <c r="L109" s="201"/>
      <c r="M109" s="201"/>
      <c r="N109" s="201"/>
      <c r="O109" s="202">
        <v>1.4999999999999999E-2</v>
      </c>
      <c r="P109" s="203"/>
      <c r="Q109" s="187"/>
      <c r="R109" s="200"/>
    </row>
    <row r="110" spans="1:18" x14ac:dyDescent="0.3">
      <c r="A110" s="157" t="s">
        <v>106</v>
      </c>
      <c r="B110" s="158">
        <v>43637</v>
      </c>
      <c r="C110" s="158">
        <v>50942</v>
      </c>
      <c r="D110" s="160"/>
      <c r="E110" s="257">
        <v>200000000</v>
      </c>
      <c r="F110" s="257">
        <v>248281921</v>
      </c>
      <c r="G110" s="257">
        <v>100600000</v>
      </c>
      <c r="H110" s="258">
        <v>99049680</v>
      </c>
      <c r="I110" s="258">
        <v>1550320</v>
      </c>
      <c r="J110" s="258">
        <v>0</v>
      </c>
      <c r="K110" s="279">
        <v>94.1</v>
      </c>
      <c r="L110" s="258">
        <v>96.95</v>
      </c>
      <c r="M110" s="258">
        <v>100</v>
      </c>
      <c r="N110" s="258">
        <v>98.46</v>
      </c>
      <c r="O110" s="259">
        <v>1.4999999999999999E-2</v>
      </c>
      <c r="P110" s="280">
        <v>1.8599999999999998E-2</v>
      </c>
      <c r="Q110" s="260">
        <v>1.6E-2</v>
      </c>
      <c r="R110" s="279">
        <v>0</v>
      </c>
    </row>
    <row r="111" spans="1:18" x14ac:dyDescent="0.3">
      <c r="A111" s="157" t="s">
        <v>107</v>
      </c>
      <c r="B111" s="158">
        <v>43670</v>
      </c>
      <c r="C111" s="158">
        <v>50942</v>
      </c>
      <c r="D111" s="160"/>
      <c r="E111" s="257">
        <v>200000000</v>
      </c>
      <c r="F111" s="257">
        <v>282730000</v>
      </c>
      <c r="G111" s="257">
        <v>200000000</v>
      </c>
      <c r="H111" s="258">
        <v>199816401</v>
      </c>
      <c r="I111" s="258">
        <v>906699</v>
      </c>
      <c r="J111" s="258">
        <v>443100</v>
      </c>
      <c r="K111" s="279">
        <v>98.08</v>
      </c>
      <c r="L111" s="258">
        <v>97.55</v>
      </c>
      <c r="M111" s="258">
        <v>102.08</v>
      </c>
      <c r="N111" s="258">
        <v>99.77</v>
      </c>
      <c r="O111" s="259">
        <v>1.4999999999999999E-2</v>
      </c>
      <c r="P111" s="280">
        <v>1.6199999999999999E-2</v>
      </c>
      <c r="Q111" s="260">
        <v>1.52E-2</v>
      </c>
      <c r="R111" s="279">
        <v>0</v>
      </c>
    </row>
    <row r="112" spans="1:18" x14ac:dyDescent="0.3">
      <c r="A112" s="157" t="s">
        <v>108</v>
      </c>
      <c r="B112" s="158">
        <v>43705</v>
      </c>
      <c r="C112" s="158">
        <v>50942</v>
      </c>
      <c r="D112" s="160"/>
      <c r="E112" s="257">
        <v>200000000</v>
      </c>
      <c r="F112" s="257">
        <v>244200000</v>
      </c>
      <c r="G112" s="257">
        <v>200000000</v>
      </c>
      <c r="H112" s="258">
        <v>203314845</v>
      </c>
      <c r="I112" s="258">
        <v>5635</v>
      </c>
      <c r="J112" s="258">
        <v>2760480</v>
      </c>
      <c r="K112" s="279">
        <v>100.54</v>
      </c>
      <c r="L112" s="258">
        <v>98.81</v>
      </c>
      <c r="M112" s="258">
        <v>104.91</v>
      </c>
      <c r="N112" s="258">
        <v>101.38</v>
      </c>
      <c r="O112" s="259">
        <v>1.4999999999999999E-2</v>
      </c>
      <c r="P112" s="280">
        <v>1.47E-2</v>
      </c>
      <c r="Q112" s="260">
        <v>1.4200000000000001E-2</v>
      </c>
      <c r="R112" s="279">
        <v>0</v>
      </c>
    </row>
    <row r="113" spans="1:18" x14ac:dyDescent="0.3">
      <c r="A113" s="157" t="s">
        <v>109</v>
      </c>
      <c r="B113" s="188">
        <v>43747</v>
      </c>
      <c r="C113" s="158">
        <v>50942</v>
      </c>
      <c r="D113" s="160"/>
      <c r="E113" s="257">
        <v>95000000</v>
      </c>
      <c r="F113" s="257">
        <v>132250000</v>
      </c>
      <c r="G113" s="257">
        <v>69180000</v>
      </c>
      <c r="H113" s="258">
        <v>71019438</v>
      </c>
      <c r="I113" s="258">
        <v>0</v>
      </c>
      <c r="J113" s="258">
        <v>1528128</v>
      </c>
      <c r="K113" s="279">
        <v>100.86</v>
      </c>
      <c r="L113" s="258">
        <v>101.5</v>
      </c>
      <c r="M113" s="258">
        <v>104.35</v>
      </c>
      <c r="N113" s="258">
        <v>102.21</v>
      </c>
      <c r="O113" s="259">
        <v>1.4999999999999999E-2</v>
      </c>
      <c r="P113" s="280">
        <v>1.4500000000000001E-2</v>
      </c>
      <c r="Q113" s="260">
        <v>1.38E-2</v>
      </c>
      <c r="R113" s="279">
        <v>0</v>
      </c>
    </row>
    <row r="114" spans="1:18" x14ac:dyDescent="0.3">
      <c r="A114" s="191" t="s">
        <v>141</v>
      </c>
      <c r="B114" s="294"/>
      <c r="C114" s="294"/>
      <c r="D114" s="295"/>
      <c r="E114" s="162">
        <f>E109</f>
        <v>695000000</v>
      </c>
      <c r="F114" s="162">
        <f>F109</f>
        <v>907461921</v>
      </c>
      <c r="G114" s="162">
        <f>G109</f>
        <v>569780000</v>
      </c>
      <c r="H114" s="162">
        <f>H110+H111+H112+H113</f>
        <v>573200364</v>
      </c>
      <c r="I114" s="162">
        <f>I110+I111+I112+I113</f>
        <v>2462654</v>
      </c>
      <c r="J114" s="162">
        <f>J110+J111+J112+J113</f>
        <v>4731708</v>
      </c>
      <c r="K114" s="163"/>
      <c r="L114" s="163"/>
      <c r="M114" s="163"/>
      <c r="N114" s="163"/>
      <c r="O114" s="164"/>
      <c r="P114" s="164"/>
      <c r="Q114" s="164"/>
      <c r="R114" s="165"/>
    </row>
    <row r="115" spans="1:18" x14ac:dyDescent="0.3">
      <c r="A115" s="172" t="s">
        <v>142</v>
      </c>
      <c r="B115" s="173"/>
      <c r="C115" s="173"/>
      <c r="D115" s="173"/>
      <c r="E115" s="212">
        <f t="shared" ref="E115:J115" si="1">SUM(E39+E47+E93+E114)</f>
        <v>6425000000</v>
      </c>
      <c r="F115" s="212">
        <f t="shared" si="1"/>
        <v>10472061373</v>
      </c>
      <c r="G115" s="212">
        <f t="shared" si="1"/>
        <v>5727030000</v>
      </c>
      <c r="H115" s="212">
        <f t="shared" si="1"/>
        <v>5689252260.6599998</v>
      </c>
      <c r="I115" s="212">
        <f t="shared" si="1"/>
        <v>109707604.34</v>
      </c>
      <c r="J115" s="212">
        <f t="shared" si="1"/>
        <v>60288900.329999998</v>
      </c>
      <c r="K115" s="213"/>
      <c r="L115" s="213"/>
      <c r="M115" s="213"/>
      <c r="N115" s="214"/>
      <c r="O115" s="173"/>
      <c r="P115" s="214"/>
      <c r="Q115" s="173"/>
      <c r="R115" s="215"/>
    </row>
    <row r="116" spans="1:18" x14ac:dyDescent="0.3">
      <c r="A116" s="172" t="s">
        <v>143</v>
      </c>
      <c r="B116" s="173"/>
      <c r="C116" s="173"/>
      <c r="D116" s="173"/>
      <c r="E116" s="212">
        <f t="shared" ref="E116:J116" si="2">SUM(+E115+E30)</f>
        <v>11125000000</v>
      </c>
      <c r="F116" s="212">
        <f t="shared" si="2"/>
        <v>18054785373</v>
      </c>
      <c r="G116" s="212">
        <f t="shared" si="2"/>
        <v>10157530000</v>
      </c>
      <c r="H116" s="212">
        <f t="shared" si="2"/>
        <v>10058455583.66</v>
      </c>
      <c r="I116" s="212">
        <f t="shared" si="2"/>
        <v>178872066.54000002</v>
      </c>
      <c r="J116" s="212">
        <f t="shared" si="2"/>
        <v>67818155.329999998</v>
      </c>
      <c r="K116" s="216" t="s">
        <v>144</v>
      </c>
      <c r="L116" s="216"/>
      <c r="M116" s="216"/>
      <c r="N116" s="217" t="s">
        <v>144</v>
      </c>
      <c r="O116" s="173"/>
      <c r="P116" s="215"/>
      <c r="Q116" s="218"/>
      <c r="R116" s="215"/>
    </row>
    <row r="117" spans="1:18" x14ac:dyDescent="0.3">
      <c r="A117" s="348" t="s">
        <v>124</v>
      </c>
      <c r="B117" s="348"/>
      <c r="C117" s="348"/>
      <c r="D117" s="348"/>
      <c r="E117" s="348"/>
      <c r="F117" s="348"/>
      <c r="G117" s="348"/>
      <c r="H117" s="348"/>
      <c r="I117" s="348"/>
      <c r="J117" s="348"/>
      <c r="K117" s="348"/>
      <c r="L117" s="348"/>
      <c r="M117" s="348"/>
      <c r="N117" s="348"/>
      <c r="O117" s="348"/>
      <c r="P117" s="348"/>
      <c r="Q117" s="348"/>
      <c r="R117" s="348"/>
    </row>
    <row r="118" spans="1:18" x14ac:dyDescent="0.3">
      <c r="A118" s="348" t="s">
        <v>126</v>
      </c>
      <c r="B118" s="348"/>
      <c r="C118" s="348"/>
      <c r="D118" s="348"/>
      <c r="E118" s="348"/>
      <c r="F118" s="348"/>
      <c r="G118" s="348"/>
      <c r="H118" s="348"/>
      <c r="I118" s="348"/>
      <c r="J118" s="348"/>
      <c r="K118" s="348"/>
      <c r="L118" s="348"/>
      <c r="M118" s="348"/>
      <c r="N118" s="348"/>
      <c r="O118" s="348"/>
      <c r="P118" s="348"/>
      <c r="Q118" s="348"/>
      <c r="R118" s="348"/>
    </row>
    <row r="119" spans="1:18" x14ac:dyDescent="0.3">
      <c r="A119" s="219"/>
      <c r="B119" s="219"/>
      <c r="C119" s="219"/>
      <c r="D119" s="219"/>
      <c r="E119" s="219"/>
      <c r="F119" s="219"/>
      <c r="G119" s="219"/>
      <c r="H119" s="219"/>
      <c r="I119" s="219"/>
      <c r="J119" s="219"/>
      <c r="K119" s="219"/>
      <c r="L119" s="219"/>
      <c r="M119" s="219"/>
      <c r="N119" s="219"/>
      <c r="O119" s="219"/>
      <c r="P119" s="219"/>
      <c r="Q119" s="219"/>
      <c r="R119" s="219"/>
    </row>
    <row r="120" spans="1:18" x14ac:dyDescent="0.3">
      <c r="A120" s="219"/>
      <c r="B120" s="219"/>
      <c r="C120" s="219"/>
      <c r="D120" s="219"/>
      <c r="E120" s="219"/>
      <c r="F120" s="219"/>
      <c r="G120" s="219"/>
      <c r="H120" s="219"/>
      <c r="I120" s="219"/>
      <c r="J120" s="219"/>
      <c r="K120" s="219"/>
      <c r="L120" s="219"/>
      <c r="M120" s="219"/>
      <c r="N120" s="219"/>
      <c r="O120" s="219"/>
      <c r="P120" s="219"/>
      <c r="Q120" s="219"/>
      <c r="R120" s="219"/>
    </row>
    <row r="121" spans="1:18" x14ac:dyDescent="0.3">
      <c r="A121" s="139"/>
      <c r="B121" s="220"/>
      <c r="C121" s="220"/>
      <c r="D121" s="221"/>
      <c r="E121" s="222"/>
      <c r="F121" s="223"/>
      <c r="G121" s="222"/>
      <c r="H121" s="222"/>
      <c r="I121" s="222"/>
      <c r="J121" s="138"/>
      <c r="K121" s="223"/>
      <c r="L121" s="223"/>
      <c r="M121" s="224"/>
      <c r="N121" s="224"/>
      <c r="O121" s="224"/>
      <c r="P121" s="224"/>
      <c r="Q121" s="224"/>
      <c r="R121" s="224"/>
    </row>
    <row r="122" spans="1:18" x14ac:dyDescent="0.3">
      <c r="A122" s="347" t="s">
        <v>285</v>
      </c>
      <c r="B122" s="347"/>
      <c r="C122" s="347"/>
      <c r="D122" s="347"/>
      <c r="E122" s="347"/>
      <c r="F122" s="347"/>
      <c r="G122" s="347"/>
      <c r="H122" s="347"/>
      <c r="I122" s="347"/>
      <c r="J122" s="347"/>
      <c r="K122" s="347"/>
      <c r="L122" s="347"/>
      <c r="M122" s="347"/>
      <c r="N122" s="347"/>
      <c r="O122" s="347"/>
      <c r="P122" s="347"/>
      <c r="Q122" s="347"/>
      <c r="R122" s="347"/>
    </row>
    <row r="123" spans="1:18" x14ac:dyDescent="0.3">
      <c r="A123" s="225"/>
      <c r="B123" s="220"/>
      <c r="C123" s="220"/>
      <c r="D123" s="221"/>
      <c r="E123" s="222"/>
      <c r="F123" s="223"/>
      <c r="G123" s="222"/>
      <c r="H123" s="222"/>
      <c r="I123" s="222"/>
      <c r="J123" s="138"/>
      <c r="K123" s="223"/>
      <c r="L123" s="223"/>
      <c r="M123" s="224"/>
      <c r="N123" s="224"/>
      <c r="O123" s="224"/>
      <c r="P123" s="224"/>
      <c r="Q123" s="224"/>
      <c r="R123" s="224"/>
    </row>
    <row r="124" spans="1:18" x14ac:dyDescent="0.3">
      <c r="A124" s="285" t="s">
        <v>145</v>
      </c>
      <c r="B124" s="133"/>
      <c r="C124" s="134"/>
      <c r="D124" s="134"/>
      <c r="E124" s="134"/>
      <c r="F124" s="135"/>
      <c r="G124" s="136"/>
      <c r="H124" s="136"/>
      <c r="I124" s="137"/>
      <c r="J124" s="226"/>
      <c r="K124" s="134"/>
      <c r="L124" s="134"/>
      <c r="M124" s="134"/>
      <c r="N124" s="139"/>
      <c r="O124" s="139"/>
      <c r="P124" s="139"/>
      <c r="Q124" s="140"/>
      <c r="R124" s="139"/>
    </row>
    <row r="125" spans="1:18" ht="22.5" customHeight="1" x14ac:dyDescent="0.3">
      <c r="A125" s="349" t="s">
        <v>84</v>
      </c>
      <c r="B125" s="349" t="s">
        <v>85</v>
      </c>
      <c r="C125" s="349" t="s">
        <v>86</v>
      </c>
      <c r="D125" s="349" t="s">
        <v>87</v>
      </c>
      <c r="E125" s="141" t="s">
        <v>146</v>
      </c>
      <c r="F125" s="142"/>
      <c r="G125" s="143"/>
      <c r="H125" s="349" t="s">
        <v>147</v>
      </c>
      <c r="I125" s="351" t="s">
        <v>148</v>
      </c>
      <c r="J125" s="351" t="s">
        <v>149</v>
      </c>
      <c r="K125" s="143" t="s">
        <v>150</v>
      </c>
      <c r="L125" s="143"/>
      <c r="M125" s="143"/>
      <c r="N125" s="144"/>
      <c r="O125" s="353" t="s">
        <v>151</v>
      </c>
      <c r="P125" s="355" t="s">
        <v>94</v>
      </c>
      <c r="Q125" s="356"/>
      <c r="R125" s="353" t="s">
        <v>95</v>
      </c>
    </row>
    <row r="126" spans="1:18" ht="66" customHeight="1" x14ac:dyDescent="0.3">
      <c r="A126" s="350"/>
      <c r="B126" s="350"/>
      <c r="C126" s="350"/>
      <c r="D126" s="350"/>
      <c r="E126" s="145" t="s">
        <v>96</v>
      </c>
      <c r="F126" s="146" t="s">
        <v>97</v>
      </c>
      <c r="G126" s="147" t="s">
        <v>98</v>
      </c>
      <c r="H126" s="350"/>
      <c r="I126" s="352"/>
      <c r="J126" s="352"/>
      <c r="K126" s="148" t="s">
        <v>99</v>
      </c>
      <c r="L126" s="146" t="s">
        <v>100</v>
      </c>
      <c r="M126" s="146" t="s">
        <v>101</v>
      </c>
      <c r="N126" s="149" t="s">
        <v>102</v>
      </c>
      <c r="O126" s="354"/>
      <c r="P126" s="147" t="s">
        <v>103</v>
      </c>
      <c r="Q126" s="147" t="s">
        <v>104</v>
      </c>
      <c r="R126" s="354"/>
    </row>
    <row r="127" spans="1:18" x14ac:dyDescent="0.3">
      <c r="A127" s="227" t="s">
        <v>152</v>
      </c>
      <c r="B127" s="228"/>
      <c r="C127" s="229">
        <v>45929</v>
      </c>
      <c r="D127" s="230">
        <v>5479</v>
      </c>
      <c r="E127" s="231">
        <f>+E128</f>
        <v>45000000</v>
      </c>
      <c r="F127" s="232">
        <f>+F128</f>
        <v>311355000</v>
      </c>
      <c r="G127" s="231">
        <f>+G128</f>
        <v>234105000</v>
      </c>
      <c r="H127" s="233"/>
      <c r="I127" s="234"/>
      <c r="J127" s="235"/>
      <c r="K127" s="236"/>
      <c r="L127" s="233"/>
      <c r="M127" s="236"/>
      <c r="N127" s="233"/>
      <c r="O127" s="237">
        <v>5.7500000000000002E-2</v>
      </c>
      <c r="P127" s="233"/>
      <c r="Q127" s="236"/>
      <c r="R127" s="236"/>
    </row>
    <row r="128" spans="1:18" x14ac:dyDescent="0.3">
      <c r="A128" s="157" t="s">
        <v>106</v>
      </c>
      <c r="B128" s="188">
        <v>40450</v>
      </c>
      <c r="C128" s="158">
        <v>45929</v>
      </c>
      <c r="D128" s="189"/>
      <c r="E128" s="257">
        <v>45000000</v>
      </c>
      <c r="F128" s="264">
        <v>311355000</v>
      </c>
      <c r="G128" s="257">
        <v>234105000</v>
      </c>
      <c r="H128" s="265">
        <v>220614369</v>
      </c>
      <c r="I128" s="257">
        <v>13490631</v>
      </c>
      <c r="J128" s="266">
        <v>0</v>
      </c>
      <c r="K128" s="258">
        <v>93.24</v>
      </c>
      <c r="L128" s="266">
        <v>92.89</v>
      </c>
      <c r="M128" s="258">
        <v>97.57</v>
      </c>
      <c r="N128" s="266">
        <v>94.24</v>
      </c>
      <c r="O128" s="259">
        <v>5.7500000000000002E-2</v>
      </c>
      <c r="P128" s="267">
        <v>6.5600000000000006E-2</v>
      </c>
      <c r="Q128" s="260">
        <v>6.4500000000000002E-2</v>
      </c>
      <c r="R128" s="257">
        <v>0.17</v>
      </c>
    </row>
    <row r="129" spans="1:18" x14ac:dyDescent="0.3">
      <c r="A129" s="298" t="s">
        <v>153</v>
      </c>
      <c r="B129" s="168"/>
      <c r="C129" s="168"/>
      <c r="D129" s="168"/>
      <c r="E129" s="162">
        <f>E127</f>
        <v>45000000</v>
      </c>
      <c r="F129" s="162">
        <f>F127</f>
        <v>311355000</v>
      </c>
      <c r="G129" s="162">
        <f>G127</f>
        <v>234105000</v>
      </c>
      <c r="H129" s="162">
        <f>SUM(H128:H128)</f>
        <v>220614369</v>
      </c>
      <c r="I129" s="162">
        <f>SUM(I128:I128)</f>
        <v>13490631</v>
      </c>
      <c r="J129" s="162">
        <f>SUM(J128:J128)</f>
        <v>0</v>
      </c>
      <c r="K129" s="197"/>
      <c r="L129" s="198"/>
      <c r="M129" s="198"/>
      <c r="N129" s="163"/>
      <c r="O129" s="168"/>
      <c r="P129" s="164"/>
      <c r="Q129" s="168"/>
      <c r="R129" s="165"/>
    </row>
    <row r="130" spans="1:18" x14ac:dyDescent="0.3">
      <c r="A130" s="238"/>
      <c r="B130" s="239"/>
      <c r="C130" s="239"/>
      <c r="D130" s="239"/>
      <c r="E130" s="240"/>
      <c r="F130" s="240"/>
      <c r="G130" s="240"/>
      <c r="H130" s="240"/>
      <c r="I130" s="240"/>
      <c r="J130" s="240"/>
      <c r="K130" s="241"/>
      <c r="L130" s="242"/>
      <c r="M130" s="242"/>
      <c r="N130" s="243"/>
      <c r="O130" s="244"/>
      <c r="P130" s="245"/>
      <c r="Q130" s="244"/>
      <c r="R130" s="246"/>
    </row>
    <row r="131" spans="1:18" x14ac:dyDescent="0.3">
      <c r="A131" s="298" t="s">
        <v>142</v>
      </c>
      <c r="B131" s="168"/>
      <c r="C131" s="168"/>
      <c r="D131" s="169"/>
      <c r="E131" s="162">
        <f t="shared" ref="E131:J131" si="3">+E129</f>
        <v>45000000</v>
      </c>
      <c r="F131" s="162">
        <f t="shared" si="3"/>
        <v>311355000</v>
      </c>
      <c r="G131" s="162">
        <f t="shared" si="3"/>
        <v>234105000</v>
      </c>
      <c r="H131" s="162">
        <f t="shared" si="3"/>
        <v>220614369</v>
      </c>
      <c r="I131" s="162">
        <f t="shared" si="3"/>
        <v>13490631</v>
      </c>
      <c r="J131" s="162">
        <f t="shared" si="3"/>
        <v>0</v>
      </c>
      <c r="K131" s="164"/>
      <c r="L131" s="164"/>
      <c r="M131" s="164"/>
      <c r="N131" s="164"/>
      <c r="O131" s="164"/>
      <c r="P131" s="164"/>
      <c r="Q131" s="164"/>
      <c r="R131" s="247"/>
    </row>
    <row r="132" spans="1:18" x14ac:dyDescent="0.3">
      <c r="A132" s="248"/>
      <c r="B132" s="244"/>
      <c r="C132" s="244"/>
      <c r="D132" s="244"/>
      <c r="E132" s="249"/>
      <c r="F132" s="249"/>
      <c r="G132" s="250"/>
      <c r="H132" s="250"/>
      <c r="I132" s="250"/>
      <c r="J132" s="251"/>
      <c r="K132" s="241"/>
      <c r="L132" s="241"/>
      <c r="M132" s="241"/>
      <c r="N132" s="241"/>
      <c r="O132" s="244"/>
      <c r="P132" s="244"/>
      <c r="Q132" s="244"/>
      <c r="R132" s="252"/>
    </row>
    <row r="133" spans="1:18" x14ac:dyDescent="0.3">
      <c r="A133" s="298" t="s">
        <v>154</v>
      </c>
      <c r="B133" s="168"/>
      <c r="C133" s="168"/>
      <c r="D133" s="169"/>
      <c r="E133" s="212">
        <f t="shared" ref="E133:J133" si="4">SUM(E131)</f>
        <v>45000000</v>
      </c>
      <c r="F133" s="212">
        <f t="shared" si="4"/>
        <v>311355000</v>
      </c>
      <c r="G133" s="212">
        <f t="shared" si="4"/>
        <v>234105000</v>
      </c>
      <c r="H133" s="212">
        <f t="shared" si="4"/>
        <v>220614369</v>
      </c>
      <c r="I133" s="212">
        <f t="shared" si="4"/>
        <v>13490631</v>
      </c>
      <c r="J133" s="212">
        <f t="shared" si="4"/>
        <v>0</v>
      </c>
      <c r="K133" s="216" t="s">
        <v>144</v>
      </c>
      <c r="L133" s="216"/>
      <c r="M133" s="216"/>
      <c r="N133" s="217" t="s">
        <v>144</v>
      </c>
      <c r="O133" s="173"/>
      <c r="P133" s="215"/>
      <c r="Q133" s="218"/>
      <c r="R133" s="215"/>
    </row>
    <row r="134" spans="1:18" x14ac:dyDescent="0.3">
      <c r="A134" s="348" t="s">
        <v>124</v>
      </c>
      <c r="B134" s="348"/>
      <c r="C134" s="348"/>
      <c r="D134" s="348"/>
      <c r="E134" s="348"/>
      <c r="F134" s="348"/>
      <c r="G134" s="348"/>
      <c r="H134" s="348"/>
      <c r="I134" s="348"/>
      <c r="J134" s="348"/>
      <c r="K134" s="348"/>
      <c r="L134" s="348"/>
      <c r="M134" s="348"/>
      <c r="N134" s="348"/>
      <c r="O134" s="348"/>
      <c r="P134" s="348"/>
      <c r="Q134" s="348"/>
      <c r="R134" s="348"/>
    </row>
    <row r="135" spans="1:18" x14ac:dyDescent="0.3">
      <c r="A135" s="348" t="s">
        <v>126</v>
      </c>
      <c r="B135" s="348"/>
      <c r="C135" s="348"/>
      <c r="D135" s="348"/>
      <c r="E135" s="348"/>
      <c r="F135" s="348"/>
      <c r="G135" s="348"/>
      <c r="H135" s="348"/>
      <c r="I135" s="348"/>
      <c r="J135" s="348"/>
      <c r="K135" s="348"/>
      <c r="L135" s="348"/>
      <c r="M135" s="348"/>
      <c r="N135" s="348"/>
      <c r="O135" s="348"/>
      <c r="P135" s="348"/>
      <c r="Q135" s="348"/>
      <c r="R135" s="348"/>
    </row>
  </sheetData>
  <mergeCells count="55">
    <mergeCell ref="A134:R134"/>
    <mergeCell ref="A135:R135"/>
    <mergeCell ref="I125:I126"/>
    <mergeCell ref="J125:J126"/>
    <mergeCell ref="O125:O126"/>
    <mergeCell ref="P125:Q125"/>
    <mergeCell ref="R125:R126"/>
    <mergeCell ref="A125:A126"/>
    <mergeCell ref="B125:B126"/>
    <mergeCell ref="C125:C126"/>
    <mergeCell ref="D125:D126"/>
    <mergeCell ref="H125:H126"/>
    <mergeCell ref="A96:R96"/>
    <mergeCell ref="A98:R98"/>
    <mergeCell ref="A100:R100"/>
    <mergeCell ref="A104:R104"/>
    <mergeCell ref="A107:A108"/>
    <mergeCell ref="B107:B108"/>
    <mergeCell ref="C107:C108"/>
    <mergeCell ref="D107:D108"/>
    <mergeCell ref="H107:H108"/>
    <mergeCell ref="I107:I108"/>
    <mergeCell ref="J107:J108"/>
    <mergeCell ref="O107:O108"/>
    <mergeCell ref="P107:Q107"/>
    <mergeCell ref="R107:R108"/>
    <mergeCell ref="A49:R49"/>
    <mergeCell ref="A50:R50"/>
    <mergeCell ref="A54:R54"/>
    <mergeCell ref="A58:A59"/>
    <mergeCell ref="B58:B59"/>
    <mergeCell ref="C58:C59"/>
    <mergeCell ref="D58:D59"/>
    <mergeCell ref="H58:H59"/>
    <mergeCell ref="I58:I59"/>
    <mergeCell ref="J58:J59"/>
    <mergeCell ref="O58:O59"/>
    <mergeCell ref="P58:Q58"/>
    <mergeCell ref="R58:R59"/>
    <mergeCell ref="A2:R2"/>
    <mergeCell ref="A95:R95"/>
    <mergeCell ref="A117:R117"/>
    <mergeCell ref="A118:R118"/>
    <mergeCell ref="A122:R122"/>
    <mergeCell ref="A6:A7"/>
    <mergeCell ref="B6:B7"/>
    <mergeCell ref="C6:C7"/>
    <mergeCell ref="D6:D7"/>
    <mergeCell ref="H6:H7"/>
    <mergeCell ref="I6:I7"/>
    <mergeCell ref="J6:J7"/>
    <mergeCell ref="O6:O7"/>
    <mergeCell ref="P6:Q6"/>
    <mergeCell ref="R6:R7"/>
    <mergeCell ref="A13:D13"/>
  </mergeCells>
  <pageMargins left="0.7" right="0.7" top="0.75" bottom="0.75" header="0.3" footer="0.3"/>
  <pageSetup paperSize="9" orientation="landscape" r:id="rId1"/>
  <ignoredErrors>
    <ignoredError sqref="F82"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H13:W17"/>
  <sheetViews>
    <sheetView showGridLines="0" workbookViewId="0">
      <selection activeCell="C21" sqref="C21"/>
    </sheetView>
  </sheetViews>
  <sheetFormatPr defaultRowHeight="15.6" x14ac:dyDescent="0.3"/>
  <cols>
    <col min="8" max="8" width="9" customWidth="1"/>
    <col min="13" max="13" width="21.09765625" customWidth="1"/>
    <col min="15" max="15" width="5.8984375" customWidth="1"/>
    <col min="16" max="16" width="12.19921875" customWidth="1"/>
    <col min="22" max="22" width="9.8984375" customWidth="1"/>
    <col min="23" max="23" width="3.69921875" customWidth="1"/>
  </cols>
  <sheetData>
    <row r="13" spans="8:23" ht="45.75" customHeight="1" x14ac:dyDescent="0.3">
      <c r="H13" s="314"/>
      <c r="I13" s="314"/>
      <c r="J13" s="314"/>
      <c r="K13" s="314"/>
      <c r="L13" s="314"/>
      <c r="M13" s="314"/>
      <c r="N13" s="314"/>
      <c r="O13" s="314"/>
      <c r="P13" s="363"/>
      <c r="Q13" s="363"/>
      <c r="R13" s="363"/>
      <c r="S13" s="363"/>
      <c r="T13" s="363"/>
      <c r="U13" s="363"/>
      <c r="V13" s="363"/>
      <c r="W13" s="2"/>
    </row>
    <row r="17" spans="18:18" x14ac:dyDescent="0.3">
      <c r="R17" s="1"/>
    </row>
  </sheetData>
  <mergeCells count="1">
    <mergeCell ref="P13:V13"/>
  </mergeCells>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32"/>
  <sheetViews>
    <sheetView showGridLines="0" topLeftCell="A20" workbookViewId="0">
      <selection activeCell="N31" sqref="N31"/>
    </sheetView>
  </sheetViews>
  <sheetFormatPr defaultRowHeight="15.6" x14ac:dyDescent="0.3"/>
  <cols>
    <col min="1" max="1" width="1.69921875" customWidth="1"/>
    <col min="2" max="2" width="40.5" bestFit="1" customWidth="1"/>
    <col min="3" max="3" width="13.8984375" bestFit="1" customWidth="1"/>
    <col min="4" max="4" width="12.09765625" customWidth="1"/>
    <col min="5" max="5" width="16.5" customWidth="1"/>
    <col min="9" max="9" width="23.59765625" customWidth="1"/>
    <col min="10" max="10" width="1.59765625" customWidth="1"/>
  </cols>
  <sheetData>
    <row r="2" spans="2:13" x14ac:dyDescent="0.3">
      <c r="B2" s="40"/>
      <c r="C2" s="69"/>
      <c r="D2" s="69"/>
      <c r="E2" s="69"/>
      <c r="F2" s="70"/>
      <c r="G2" s="71"/>
      <c r="H2" s="71"/>
      <c r="I2" s="71"/>
      <c r="J2" s="71"/>
      <c r="K2" s="73"/>
      <c r="L2" s="73"/>
      <c r="M2" s="73"/>
    </row>
    <row r="3" spans="2:13" x14ac:dyDescent="0.3">
      <c r="B3" s="71"/>
      <c r="C3" s="72"/>
      <c r="D3" s="72"/>
      <c r="E3" s="72"/>
      <c r="F3" s="72"/>
      <c r="G3" s="71"/>
      <c r="H3" s="71"/>
      <c r="I3" s="71"/>
      <c r="J3" s="71"/>
      <c r="K3" s="72"/>
      <c r="L3" s="72"/>
      <c r="M3" s="72"/>
    </row>
    <row r="4" spans="2:13" x14ac:dyDescent="0.3">
      <c r="B4" s="71"/>
      <c r="C4" s="72"/>
      <c r="D4" s="72"/>
      <c r="E4" s="72"/>
      <c r="F4" s="72"/>
      <c r="G4" s="71"/>
      <c r="H4" s="71"/>
      <c r="I4" s="71"/>
      <c r="J4" s="71"/>
      <c r="K4" s="72"/>
      <c r="L4" s="72"/>
      <c r="M4" s="72"/>
    </row>
    <row r="5" spans="2:13" x14ac:dyDescent="0.3">
      <c r="B5" s="71"/>
      <c r="C5" s="72"/>
      <c r="D5" s="72"/>
      <c r="E5" s="72"/>
      <c r="F5" s="72"/>
      <c r="G5" s="71"/>
      <c r="H5" s="71"/>
      <c r="I5" s="71"/>
      <c r="J5" s="71"/>
      <c r="K5" s="72"/>
      <c r="L5" s="72"/>
      <c r="M5" s="72"/>
    </row>
    <row r="6" spans="2:13" x14ac:dyDescent="0.3">
      <c r="B6" s="40"/>
      <c r="C6" s="40"/>
      <c r="D6" s="72"/>
      <c r="E6" s="40"/>
      <c r="F6" s="40"/>
      <c r="G6" s="71"/>
      <c r="H6" s="71"/>
      <c r="I6" s="71"/>
    </row>
    <row r="8" spans="2:13" x14ac:dyDescent="0.3">
      <c r="B8" s="74"/>
      <c r="J8" s="76"/>
    </row>
    <row r="9" spans="2:13" x14ac:dyDescent="0.3">
      <c r="B9" s="75"/>
    </row>
    <row r="10" spans="2:13" x14ac:dyDescent="0.3">
      <c r="B10" s="75"/>
    </row>
    <row r="11" spans="2:13" x14ac:dyDescent="0.3">
      <c r="B11" s="75"/>
    </row>
    <row r="13" spans="2:13" x14ac:dyDescent="0.3">
      <c r="B13" s="364" t="s">
        <v>271</v>
      </c>
      <c r="C13" s="365"/>
      <c r="D13" s="365"/>
      <c r="E13" s="364" t="s">
        <v>272</v>
      </c>
      <c r="F13" s="365"/>
      <c r="G13" s="365"/>
      <c r="H13" s="365"/>
      <c r="I13" s="365"/>
    </row>
    <row r="14" spans="2:13" x14ac:dyDescent="0.3">
      <c r="B14" s="365"/>
      <c r="C14" s="365"/>
      <c r="D14" s="365"/>
      <c r="E14" s="365"/>
      <c r="F14" s="365"/>
      <c r="G14" s="365"/>
      <c r="H14" s="365"/>
      <c r="I14" s="365"/>
    </row>
    <row r="32" spans="2:9" ht="110.25" customHeight="1" x14ac:dyDescent="0.3">
      <c r="B32" s="366" t="s">
        <v>254</v>
      </c>
      <c r="C32" s="366"/>
      <c r="D32" s="366"/>
      <c r="E32" s="366" t="s">
        <v>241</v>
      </c>
      <c r="F32" s="366"/>
      <c r="G32" s="366"/>
      <c r="H32" s="366"/>
      <c r="I32" s="366"/>
    </row>
  </sheetData>
  <mergeCells count="4">
    <mergeCell ref="B13:D14"/>
    <mergeCell ref="E13:I14"/>
    <mergeCell ref="B32:D32"/>
    <mergeCell ref="E32:I32"/>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24"/>
  <sheetViews>
    <sheetView showGridLines="0" topLeftCell="G16" zoomScaleNormal="100" workbookViewId="0">
      <selection activeCell="AD15" sqref="AD15"/>
    </sheetView>
  </sheetViews>
  <sheetFormatPr defaultRowHeight="15.6" x14ac:dyDescent="0.3"/>
  <cols>
    <col min="2" max="2" width="30.59765625" customWidth="1"/>
    <col min="21" max="21" width="7.8984375" customWidth="1"/>
    <col min="22" max="22" width="9" hidden="1" customWidth="1"/>
  </cols>
  <sheetData>
    <row r="1" spans="2:29" x14ac:dyDescent="0.3">
      <c r="C1" s="17">
        <v>2022</v>
      </c>
    </row>
    <row r="2" spans="2:29" x14ac:dyDescent="0.3">
      <c r="B2" s="104" t="s">
        <v>255</v>
      </c>
      <c r="C2" s="3">
        <v>2083.5</v>
      </c>
    </row>
    <row r="3" spans="2:29" x14ac:dyDescent="0.3">
      <c r="B3" s="104" t="s">
        <v>256</v>
      </c>
      <c r="C3" s="3">
        <v>621.4</v>
      </c>
    </row>
    <row r="4" spans="2:29" x14ac:dyDescent="0.3">
      <c r="B4" s="104"/>
      <c r="C4" s="3"/>
    </row>
    <row r="5" spans="2:29" x14ac:dyDescent="0.3">
      <c r="B5" s="104"/>
      <c r="C5" s="3"/>
    </row>
    <row r="6" spans="2:29" x14ac:dyDescent="0.3">
      <c r="B6" s="105"/>
      <c r="C6" s="5">
        <f>SUM(C2:C5)</f>
        <v>2704.9</v>
      </c>
      <c r="L6" s="367" t="s">
        <v>270</v>
      </c>
      <c r="M6" s="367"/>
      <c r="N6" s="367"/>
      <c r="O6" s="367"/>
      <c r="P6" s="367"/>
      <c r="Q6" s="367"/>
      <c r="R6" s="367"/>
      <c r="S6" s="367"/>
      <c r="T6" s="367"/>
      <c r="U6" s="367"/>
      <c r="V6" s="367"/>
      <c r="W6" s="367"/>
      <c r="X6" s="367"/>
      <c r="Y6" s="367"/>
      <c r="Z6" s="293"/>
      <c r="AA6" s="293"/>
      <c r="AB6" s="293"/>
      <c r="AC6" s="293"/>
    </row>
    <row r="7" spans="2:29" x14ac:dyDescent="0.3">
      <c r="B7" s="105"/>
      <c r="C7" s="6">
        <f>C2/C6*100</f>
        <v>77.026877148877958</v>
      </c>
    </row>
    <row r="8" spans="2:29" x14ac:dyDescent="0.3">
      <c r="B8" s="105"/>
      <c r="C8" s="6">
        <f>C5/C6*100</f>
        <v>0</v>
      </c>
    </row>
    <row r="9" spans="2:29" x14ac:dyDescent="0.3">
      <c r="B9" s="105"/>
      <c r="C9" s="6">
        <f>SUM(C7:C8)</f>
        <v>77.026877148877958</v>
      </c>
    </row>
    <row r="10" spans="2:29" x14ac:dyDescent="0.3">
      <c r="B10" s="106"/>
    </row>
    <row r="11" spans="2:29" x14ac:dyDescent="0.3">
      <c r="B11" s="106"/>
    </row>
    <row r="12" spans="2:29" x14ac:dyDescent="0.3">
      <c r="B12" s="105"/>
      <c r="C12" s="17">
        <v>2023</v>
      </c>
    </row>
    <row r="13" spans="2:29" x14ac:dyDescent="0.3">
      <c r="B13" s="105"/>
      <c r="C13" s="3"/>
    </row>
    <row r="14" spans="2:29" x14ac:dyDescent="0.3">
      <c r="B14" s="104" t="s">
        <v>259</v>
      </c>
      <c r="C14" s="3">
        <v>12010.6</v>
      </c>
    </row>
    <row r="15" spans="2:29" x14ac:dyDescent="0.3">
      <c r="B15" s="104" t="s">
        <v>257</v>
      </c>
      <c r="C15" s="3">
        <v>6781.6</v>
      </c>
    </row>
    <row r="16" spans="2:29" x14ac:dyDescent="0.3">
      <c r="B16" s="4"/>
      <c r="C16" s="5">
        <f>SUM(C14:C15)</f>
        <v>18792.2</v>
      </c>
    </row>
    <row r="17" spans="2:29" x14ac:dyDescent="0.3">
      <c r="B17" s="4"/>
      <c r="C17" s="4"/>
    </row>
    <row r="18" spans="2:29" x14ac:dyDescent="0.3">
      <c r="B18" s="4"/>
      <c r="C18" s="4"/>
    </row>
    <row r="19" spans="2:29" x14ac:dyDescent="0.3">
      <c r="B19" s="4"/>
      <c r="C19" s="6"/>
    </row>
    <row r="20" spans="2:29" x14ac:dyDescent="0.3">
      <c r="B20" s="4"/>
      <c r="C20" s="6">
        <f>C14/C16*100</f>
        <v>63.912687178723083</v>
      </c>
    </row>
    <row r="21" spans="2:29" x14ac:dyDescent="0.3">
      <c r="B21" s="4"/>
      <c r="C21" s="6">
        <f>C15/C16*100</f>
        <v>36.08731282127691</v>
      </c>
    </row>
    <row r="22" spans="2:29" x14ac:dyDescent="0.3">
      <c r="B22" s="4"/>
      <c r="C22" s="6">
        <f>SUM(C19:C21)</f>
        <v>100</v>
      </c>
    </row>
    <row r="24" spans="2:29" ht="51.75" customHeight="1" x14ac:dyDescent="0.3">
      <c r="L24" s="363" t="s">
        <v>273</v>
      </c>
      <c r="M24" s="363"/>
      <c r="N24" s="363"/>
      <c r="O24" s="363"/>
      <c r="P24" s="363"/>
      <c r="Q24" s="363"/>
      <c r="R24" s="363"/>
      <c r="S24" s="363"/>
      <c r="T24" s="363"/>
      <c r="U24" s="363"/>
      <c r="V24" s="363"/>
      <c r="W24" s="363"/>
      <c r="X24" s="363"/>
      <c r="Y24" s="363"/>
      <c r="Z24" s="313"/>
      <c r="AA24" s="313"/>
      <c r="AB24" s="313"/>
      <c r="AC24" s="313"/>
    </row>
  </sheetData>
  <mergeCells count="2">
    <mergeCell ref="L6:Y6"/>
    <mergeCell ref="L24:Y24"/>
  </mergeCells>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4"/>
  <sheetViews>
    <sheetView showGridLines="0" topLeftCell="I1" workbookViewId="0">
      <selection activeCell="K23" sqref="K23"/>
    </sheetView>
  </sheetViews>
  <sheetFormatPr defaultRowHeight="15.6" x14ac:dyDescent="0.3"/>
  <cols>
    <col min="3" max="3" width="11" customWidth="1"/>
    <col min="4" max="4" width="10.8984375" customWidth="1"/>
    <col min="9" max="9" width="12.59765625" customWidth="1"/>
    <col min="10" max="10" width="11.3984375" customWidth="1"/>
    <col min="14" max="14" width="5" customWidth="1"/>
    <col min="15" max="15" width="5.5" customWidth="1"/>
    <col min="29" max="29" width="8.59765625" customWidth="1"/>
  </cols>
  <sheetData>
    <row r="1" spans="1:29" x14ac:dyDescent="0.3">
      <c r="I1" s="15"/>
      <c r="J1" s="15"/>
      <c r="K1" s="15"/>
      <c r="L1" s="15"/>
    </row>
    <row r="2" spans="1:29" ht="80.25" customHeight="1" x14ac:dyDescent="0.3">
      <c r="B2" s="7"/>
      <c r="C2" s="107" t="s">
        <v>258</v>
      </c>
      <c r="D2" s="108" t="s">
        <v>260</v>
      </c>
      <c r="E2" s="9" t="s">
        <v>2</v>
      </c>
      <c r="H2" s="315"/>
      <c r="I2" s="317"/>
      <c r="J2" s="317"/>
      <c r="K2" s="318"/>
      <c r="L2" s="15"/>
    </row>
    <row r="3" spans="1:29" x14ac:dyDescent="0.3">
      <c r="A3" t="s">
        <v>0</v>
      </c>
      <c r="B3" s="8">
        <v>2022</v>
      </c>
      <c r="C3" s="10">
        <v>2678.8</v>
      </c>
      <c r="D3" s="10">
        <v>26.6</v>
      </c>
      <c r="E3" s="10"/>
      <c r="H3" s="316">
        <v>2023</v>
      </c>
      <c r="I3" s="319"/>
      <c r="J3" s="319"/>
      <c r="K3" s="319"/>
      <c r="L3" s="15"/>
    </row>
    <row r="4" spans="1:29" x14ac:dyDescent="0.3">
      <c r="A4" t="s">
        <v>1</v>
      </c>
      <c r="B4" s="8"/>
      <c r="C4" s="11"/>
      <c r="D4" s="11"/>
      <c r="I4" s="319"/>
      <c r="J4" s="319"/>
      <c r="K4" s="15"/>
      <c r="L4" s="15"/>
    </row>
    <row r="5" spans="1:29" x14ac:dyDescent="0.3">
      <c r="C5" s="12">
        <f>C3+D3</f>
        <v>2705.4</v>
      </c>
      <c r="I5" s="15"/>
      <c r="J5" s="15"/>
      <c r="K5" s="15"/>
      <c r="L5" s="15"/>
    </row>
    <row r="6" spans="1:29" x14ac:dyDescent="0.3">
      <c r="C6" s="13"/>
      <c r="D6" s="14"/>
      <c r="E6" s="15"/>
      <c r="I6" s="15"/>
      <c r="J6" s="15"/>
      <c r="K6" s="15"/>
      <c r="L6" s="15"/>
      <c r="M6" s="293"/>
      <c r="N6" s="293"/>
      <c r="O6" s="293"/>
      <c r="P6" s="293"/>
      <c r="Q6" s="293"/>
      <c r="R6" s="293"/>
      <c r="S6" s="293"/>
      <c r="T6" s="293"/>
      <c r="U6" s="293"/>
      <c r="V6" s="293"/>
      <c r="W6" s="293"/>
      <c r="X6" s="293"/>
      <c r="Y6" s="293"/>
      <c r="Z6" s="293"/>
      <c r="AA6" s="293"/>
      <c r="AB6" s="293"/>
      <c r="AC6" s="293"/>
    </row>
    <row r="7" spans="1:29" x14ac:dyDescent="0.3">
      <c r="I7" s="320"/>
      <c r="J7" s="321"/>
      <c r="K7" s="15"/>
      <c r="L7" s="15"/>
    </row>
    <row r="8" spans="1:29" x14ac:dyDescent="0.3">
      <c r="I8" s="15"/>
      <c r="J8" s="15"/>
      <c r="K8" s="15"/>
      <c r="L8" s="15"/>
    </row>
    <row r="9" spans="1:29" x14ac:dyDescent="0.3">
      <c r="I9" s="15"/>
      <c r="J9" s="15"/>
      <c r="K9" s="15"/>
      <c r="L9" s="15"/>
    </row>
    <row r="12" spans="1:29" x14ac:dyDescent="0.3">
      <c r="C12" s="12">
        <f>C3/C5%</f>
        <v>99.016781252310196</v>
      </c>
      <c r="D12" s="12">
        <f>D3/C5%</f>
        <v>0.98321874768980555</v>
      </c>
      <c r="E12" s="16"/>
    </row>
    <row r="24" spans="13:29" ht="30" customHeight="1" x14ac:dyDescent="0.3">
      <c r="M24" s="363"/>
      <c r="N24" s="363"/>
      <c r="O24" s="363"/>
      <c r="P24" s="363"/>
      <c r="Q24" s="363"/>
      <c r="R24" s="363"/>
      <c r="S24" s="363"/>
      <c r="T24" s="363"/>
      <c r="U24" s="363"/>
      <c r="V24" s="363"/>
      <c r="W24" s="363"/>
      <c r="X24" s="363"/>
      <c r="Y24" s="363"/>
      <c r="Z24" s="363"/>
      <c r="AA24" s="363"/>
      <c r="AB24" s="363"/>
      <c r="AC24" s="363"/>
    </row>
  </sheetData>
  <mergeCells count="1">
    <mergeCell ref="M24:AC24"/>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showGridLines="0" topLeftCell="C13" workbookViewId="0">
      <selection activeCell="P22" sqref="P21:Q22"/>
    </sheetView>
  </sheetViews>
  <sheetFormatPr defaultRowHeight="15.6" x14ac:dyDescent="0.3"/>
  <cols>
    <col min="1" max="1" width="32" customWidth="1"/>
    <col min="5" max="5" width="30.69921875" customWidth="1"/>
  </cols>
  <sheetData>
    <row r="1" spans="1:23" x14ac:dyDescent="0.3">
      <c r="A1" s="307" t="s">
        <v>286</v>
      </c>
      <c r="B1" s="308"/>
      <c r="C1" s="308"/>
      <c r="D1" s="71"/>
      <c r="E1" s="307"/>
      <c r="F1" s="308"/>
      <c r="G1" s="308"/>
    </row>
    <row r="2" spans="1:23" x14ac:dyDescent="0.3">
      <c r="A2" s="309" t="s">
        <v>287</v>
      </c>
      <c r="B2" s="310">
        <v>8321.7000000000007</v>
      </c>
      <c r="C2" s="311"/>
      <c r="D2" s="71"/>
      <c r="E2" s="309"/>
      <c r="F2" s="312"/>
      <c r="G2" s="311"/>
    </row>
    <row r="8" spans="1:23" ht="30" customHeight="1" x14ac:dyDescent="0.3">
      <c r="J8" s="363"/>
      <c r="K8" s="363"/>
      <c r="L8" s="363"/>
      <c r="M8" s="363"/>
      <c r="N8" s="363"/>
      <c r="O8" s="363"/>
      <c r="P8" s="363"/>
      <c r="Q8" s="363"/>
      <c r="R8" s="363"/>
      <c r="S8" s="363"/>
      <c r="T8" s="363"/>
      <c r="U8" s="363"/>
      <c r="V8" s="363"/>
      <c r="W8" s="363"/>
    </row>
  </sheetData>
  <mergeCells count="1">
    <mergeCell ref="J8:W8"/>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showGridLines="0" workbookViewId="0">
      <selection activeCell="T5" sqref="T5"/>
    </sheetView>
  </sheetViews>
  <sheetFormatPr defaultRowHeight="15.6" x14ac:dyDescent="0.3"/>
  <cols>
    <col min="2" max="3" width="13.5" bestFit="1" customWidth="1"/>
    <col min="4" max="4" width="10.3984375" bestFit="1" customWidth="1"/>
    <col min="8" max="8" width="7" customWidth="1"/>
  </cols>
  <sheetData>
    <row r="1" spans="1:15" x14ac:dyDescent="0.3">
      <c r="B1" s="18"/>
      <c r="C1" s="18"/>
      <c r="D1" s="18"/>
      <c r="E1" s="19"/>
    </row>
    <row r="2" spans="1:15" x14ac:dyDescent="0.3">
      <c r="A2" s="20"/>
      <c r="B2" s="16"/>
      <c r="C2" s="16"/>
      <c r="D2" s="16"/>
      <c r="E2" s="16"/>
    </row>
    <row r="3" spans="1:15" x14ac:dyDescent="0.3">
      <c r="A3" s="20"/>
      <c r="B3" s="16"/>
      <c r="C3" s="16"/>
      <c r="D3" s="16"/>
      <c r="E3" s="16"/>
    </row>
    <row r="4" spans="1:15" ht="39" customHeight="1" x14ac:dyDescent="0.3">
      <c r="A4" s="20"/>
      <c r="B4" s="16"/>
      <c r="C4" s="16"/>
      <c r="D4" s="16"/>
      <c r="E4" s="16"/>
      <c r="I4" s="368" t="s">
        <v>3</v>
      </c>
      <c r="J4" s="368"/>
      <c r="K4" s="368"/>
      <c r="L4" s="368"/>
      <c r="M4" s="368"/>
      <c r="N4" s="368"/>
      <c r="O4" s="368"/>
    </row>
    <row r="5" spans="1:15" x14ac:dyDescent="0.3">
      <c r="A5" s="20"/>
      <c r="B5" s="16"/>
      <c r="C5" s="16"/>
      <c r="D5" s="16"/>
      <c r="E5" s="16"/>
    </row>
    <row r="6" spans="1:15" x14ac:dyDescent="0.3">
      <c r="A6" s="20"/>
      <c r="B6" s="16"/>
      <c r="C6" s="16"/>
      <c r="D6" s="16"/>
      <c r="E6" s="16"/>
    </row>
    <row r="7" spans="1:15" x14ac:dyDescent="0.3">
      <c r="A7" s="20"/>
      <c r="B7" s="16"/>
      <c r="C7" s="16"/>
      <c r="D7" s="16"/>
      <c r="E7" s="16"/>
    </row>
    <row r="8" spans="1:15" x14ac:dyDescent="0.3">
      <c r="A8" s="20"/>
      <c r="B8" s="16"/>
      <c r="C8" s="16"/>
      <c r="D8" s="16"/>
      <c r="E8" s="16"/>
    </row>
    <row r="9" spans="1:15" x14ac:dyDescent="0.3">
      <c r="A9" s="20"/>
      <c r="B9" s="16"/>
      <c r="C9" s="16"/>
      <c r="D9" s="16"/>
      <c r="E9" s="16"/>
    </row>
    <row r="10" spans="1:15" x14ac:dyDescent="0.3">
      <c r="A10" s="20"/>
      <c r="B10" s="16"/>
      <c r="C10" s="16"/>
      <c r="D10" s="16"/>
      <c r="E10" s="16"/>
    </row>
    <row r="11" spans="1:15" x14ac:dyDescent="0.3">
      <c r="A11" s="20"/>
      <c r="B11" s="16"/>
      <c r="C11" s="16"/>
      <c r="D11" s="16"/>
      <c r="E11" s="16"/>
    </row>
    <row r="12" spans="1:15" x14ac:dyDescent="0.3">
      <c r="A12" s="20"/>
      <c r="B12" s="16"/>
      <c r="C12" s="16"/>
      <c r="D12" s="16"/>
      <c r="E12" s="16"/>
    </row>
    <row r="13" spans="1:15" x14ac:dyDescent="0.3">
      <c r="A13" s="20"/>
      <c r="B13" s="16"/>
      <c r="C13" s="16"/>
      <c r="D13" s="16"/>
      <c r="E13" s="16"/>
    </row>
  </sheetData>
  <mergeCells count="1">
    <mergeCell ref="I4:O4"/>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22"/>
  <sheetViews>
    <sheetView showGridLines="0" topLeftCell="A4" workbookViewId="0">
      <selection activeCell="P10" sqref="P10"/>
    </sheetView>
  </sheetViews>
  <sheetFormatPr defaultRowHeight="15.6" x14ac:dyDescent="0.3"/>
  <sheetData>
    <row r="3" spans="1:2" ht="48" customHeight="1" x14ac:dyDescent="0.3"/>
    <row r="4" spans="1:2" ht="34.5" customHeight="1" x14ac:dyDescent="0.3">
      <c r="A4" s="368"/>
      <c r="B4" s="368"/>
    </row>
    <row r="22" spans="1:2" ht="50.25" customHeight="1" x14ac:dyDescent="0.3">
      <c r="A22" s="369"/>
      <c r="B22" s="369"/>
    </row>
  </sheetData>
  <mergeCells count="2">
    <mergeCell ref="A22:B22"/>
    <mergeCell ref="A4:B4"/>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E21"/>
  <sheetViews>
    <sheetView showGridLines="0" topLeftCell="A4" workbookViewId="0">
      <selection activeCell="G19" sqref="G19"/>
    </sheetView>
  </sheetViews>
  <sheetFormatPr defaultRowHeight="15.6" x14ac:dyDescent="0.3"/>
  <cols>
    <col min="2" max="2" width="17.3984375" bestFit="1" customWidth="1"/>
    <col min="3" max="3" width="15.8984375" bestFit="1" customWidth="1"/>
    <col min="4" max="5" width="17.59765625" bestFit="1" customWidth="1"/>
    <col min="6" max="8" width="18.19921875" bestFit="1" customWidth="1"/>
  </cols>
  <sheetData>
    <row r="5" spans="2:5" ht="45.75" customHeight="1" x14ac:dyDescent="0.3">
      <c r="B5" s="364" t="s">
        <v>243</v>
      </c>
      <c r="C5" s="364"/>
      <c r="D5" s="364"/>
      <c r="E5" s="364"/>
    </row>
    <row r="21" spans="2:5" ht="100.5" customHeight="1" x14ac:dyDescent="0.3">
      <c r="B21" s="366" t="s">
        <v>242</v>
      </c>
      <c r="C21" s="370"/>
      <c r="D21" s="370"/>
      <c r="E21" s="370"/>
    </row>
  </sheetData>
  <mergeCells count="2">
    <mergeCell ref="B5:E5"/>
    <mergeCell ref="B21:E21"/>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8"/>
  <sheetViews>
    <sheetView showGridLines="0" topLeftCell="C319" workbookViewId="0">
      <selection activeCell="K377" sqref="K377"/>
    </sheetView>
  </sheetViews>
  <sheetFormatPr defaultRowHeight="15.6" x14ac:dyDescent="0.3"/>
  <cols>
    <col min="1" max="1" width="12.69921875" customWidth="1"/>
    <col min="2" max="2" width="19.19921875" bestFit="1" customWidth="1"/>
    <col min="3" max="3" width="20.5" bestFit="1" customWidth="1"/>
    <col min="4" max="4" width="19.3984375" bestFit="1" customWidth="1"/>
    <col min="5" max="5" width="20.5" bestFit="1" customWidth="1"/>
    <col min="6" max="6" width="27.8984375" bestFit="1" customWidth="1"/>
    <col min="7" max="7" width="29.09765625" bestFit="1" customWidth="1"/>
    <col min="8" max="8" width="33.19921875" customWidth="1"/>
    <col min="9" max="9" width="26.69921875" customWidth="1"/>
  </cols>
  <sheetData>
    <row r="1" spans="1:9" x14ac:dyDescent="0.3">
      <c r="B1" s="21" t="s">
        <v>4</v>
      </c>
      <c r="C1" s="22"/>
      <c r="D1" s="23" t="s">
        <v>5</v>
      </c>
      <c r="E1" s="24"/>
      <c r="F1" s="25" t="s">
        <v>6</v>
      </c>
      <c r="G1" s="26"/>
      <c r="H1" s="27"/>
      <c r="I1" s="28" t="s">
        <v>7</v>
      </c>
    </row>
    <row r="2" spans="1:9" x14ac:dyDescent="0.3">
      <c r="A2" s="18"/>
      <c r="B2" s="29" t="s">
        <v>8</v>
      </c>
      <c r="C2" s="29" t="s">
        <v>9</v>
      </c>
      <c r="D2" s="29" t="s">
        <v>15</v>
      </c>
      <c r="E2" s="29" t="s">
        <v>10</v>
      </c>
      <c r="F2" s="29" t="s">
        <v>11</v>
      </c>
      <c r="G2" s="29" t="s">
        <v>12</v>
      </c>
      <c r="H2" s="29" t="s">
        <v>13</v>
      </c>
      <c r="I2" s="29" t="s">
        <v>14</v>
      </c>
    </row>
    <row r="3" spans="1:9" x14ac:dyDescent="0.3">
      <c r="A3" s="30">
        <v>45292</v>
      </c>
      <c r="B3" s="31">
        <v>99.215999999999994</v>
      </c>
      <c r="C3" s="31">
        <v>99.268000000000001</v>
      </c>
      <c r="D3" s="31">
        <v>80.763000000000005</v>
      </c>
      <c r="E3" s="31">
        <v>81.126000000000005</v>
      </c>
      <c r="F3" s="31">
        <v>104.91</v>
      </c>
      <c r="G3" s="31">
        <v>105.544</v>
      </c>
      <c r="H3" s="31">
        <v>104.886</v>
      </c>
      <c r="I3" s="31">
        <v>105.508</v>
      </c>
    </row>
    <row r="4" spans="1:9" x14ac:dyDescent="0.3">
      <c r="A4" s="30">
        <v>45293</v>
      </c>
      <c r="B4" s="31">
        <v>99.248000000000005</v>
      </c>
      <c r="C4" s="31">
        <v>99.299000000000007</v>
      </c>
      <c r="D4" s="31">
        <v>80.537999999999997</v>
      </c>
      <c r="E4" s="31">
        <v>80.899000000000001</v>
      </c>
      <c r="F4" s="31">
        <v>104.617</v>
      </c>
      <c r="G4" s="31">
        <v>105.249</v>
      </c>
      <c r="H4" s="31">
        <v>104.56100000000001</v>
      </c>
      <c r="I4" s="31">
        <v>105.181</v>
      </c>
    </row>
    <row r="5" spans="1:9" x14ac:dyDescent="0.3">
      <c r="A5" s="30">
        <v>45294</v>
      </c>
      <c r="B5" s="31">
        <v>99.227999999999994</v>
      </c>
      <c r="C5" s="31">
        <v>99.501000000000005</v>
      </c>
      <c r="D5" s="31">
        <v>80.875</v>
      </c>
      <c r="E5" s="31">
        <v>81.238</v>
      </c>
      <c r="F5" s="31">
        <v>104.452</v>
      </c>
      <c r="G5" s="31">
        <v>105.083</v>
      </c>
      <c r="H5" s="31">
        <v>104.98699999999999</v>
      </c>
      <c r="I5" s="31">
        <v>105.61</v>
      </c>
    </row>
    <row r="6" spans="1:9" x14ac:dyDescent="0.3">
      <c r="A6" s="30">
        <v>45295</v>
      </c>
      <c r="B6" s="31">
        <v>99.221999999999994</v>
      </c>
      <c r="C6" s="31">
        <v>99.506</v>
      </c>
      <c r="D6" s="31">
        <v>80.363</v>
      </c>
      <c r="E6" s="31">
        <v>80.722999999999999</v>
      </c>
      <c r="F6" s="31">
        <v>104.18600000000001</v>
      </c>
      <c r="G6" s="31">
        <v>104.81399999999999</v>
      </c>
      <c r="H6" s="31">
        <v>104.381</v>
      </c>
      <c r="I6" s="31">
        <v>104.999</v>
      </c>
    </row>
    <row r="7" spans="1:9" x14ac:dyDescent="0.3">
      <c r="A7" s="30">
        <v>45296</v>
      </c>
      <c r="B7" s="31">
        <v>99.287999999999997</v>
      </c>
      <c r="C7" s="31">
        <v>99.691999999999993</v>
      </c>
      <c r="D7" s="31">
        <v>80.040999999999997</v>
      </c>
      <c r="E7" s="31">
        <v>80.399000000000001</v>
      </c>
      <c r="F7" s="31">
        <v>103.57899999999999</v>
      </c>
      <c r="G7" s="31">
        <v>104.203</v>
      </c>
      <c r="H7" s="31">
        <v>103.643</v>
      </c>
      <c r="I7" s="31">
        <v>104.255</v>
      </c>
    </row>
    <row r="8" spans="1:9" x14ac:dyDescent="0.3">
      <c r="A8" s="30">
        <v>45299</v>
      </c>
      <c r="B8" s="31">
        <v>99.278000000000006</v>
      </c>
      <c r="C8" s="31">
        <v>99.691999999999993</v>
      </c>
      <c r="D8" s="31">
        <v>80.150999999999996</v>
      </c>
      <c r="E8" s="31">
        <v>80.509</v>
      </c>
      <c r="F8" s="31">
        <v>103.56399999999999</v>
      </c>
      <c r="G8" s="31">
        <v>104.188</v>
      </c>
      <c r="H8" s="31">
        <v>103.52200000000001</v>
      </c>
      <c r="I8" s="31">
        <v>104.133</v>
      </c>
    </row>
    <row r="9" spans="1:9" x14ac:dyDescent="0.3">
      <c r="A9" s="30">
        <v>45300</v>
      </c>
      <c r="B9" s="31">
        <v>99.1</v>
      </c>
      <c r="C9" s="31">
        <v>99.76</v>
      </c>
      <c r="D9" s="31">
        <v>79.956000000000003</v>
      </c>
      <c r="E9" s="31">
        <v>80.313000000000002</v>
      </c>
      <c r="F9" s="31">
        <v>103.524</v>
      </c>
      <c r="G9" s="31">
        <v>104.14700000000001</v>
      </c>
      <c r="H9" s="31">
        <v>103.32599999999999</v>
      </c>
      <c r="I9" s="31">
        <v>103.93600000000001</v>
      </c>
    </row>
    <row r="10" spans="1:9" x14ac:dyDescent="0.3">
      <c r="A10" s="30">
        <v>45301</v>
      </c>
      <c r="B10" s="31">
        <v>99.268000000000001</v>
      </c>
      <c r="C10" s="31">
        <v>99.652000000000001</v>
      </c>
      <c r="D10" s="31">
        <v>79.816000000000003</v>
      </c>
      <c r="E10" s="31">
        <v>80.171999999999997</v>
      </c>
      <c r="F10" s="31">
        <v>103.622</v>
      </c>
      <c r="G10" s="31">
        <v>104.246</v>
      </c>
      <c r="H10" s="31">
        <v>103.15</v>
      </c>
      <c r="I10" s="31">
        <v>103.758</v>
      </c>
    </row>
    <row r="11" spans="1:9" x14ac:dyDescent="0.3">
      <c r="A11" s="30">
        <v>45302</v>
      </c>
      <c r="B11" s="31">
        <v>99.340999999999994</v>
      </c>
      <c r="C11" s="31">
        <v>99.381</v>
      </c>
      <c r="D11" s="31">
        <v>80.031999999999996</v>
      </c>
      <c r="E11" s="31">
        <v>80.388999999999996</v>
      </c>
      <c r="F11" s="31">
        <v>103.473</v>
      </c>
      <c r="G11" s="31">
        <v>104.095</v>
      </c>
      <c r="H11" s="31">
        <v>103.738</v>
      </c>
      <c r="I11" s="31">
        <v>104.35</v>
      </c>
    </row>
    <row r="12" spans="1:9" x14ac:dyDescent="0.3">
      <c r="A12" s="30">
        <v>45303</v>
      </c>
      <c r="B12" s="31">
        <v>99.457999999999998</v>
      </c>
      <c r="C12" s="31">
        <v>99.481999999999999</v>
      </c>
      <c r="D12" s="31">
        <v>80.433999999999997</v>
      </c>
      <c r="E12" s="31">
        <v>80.793000000000006</v>
      </c>
      <c r="F12" s="31">
        <v>103.989</v>
      </c>
      <c r="G12" s="31">
        <v>104.61499999999999</v>
      </c>
      <c r="H12" s="31">
        <v>104.03700000000001</v>
      </c>
      <c r="I12" s="31">
        <v>104.651</v>
      </c>
    </row>
    <row r="13" spans="1:9" x14ac:dyDescent="0.3">
      <c r="A13" s="30">
        <v>45306</v>
      </c>
      <c r="B13" s="31">
        <v>99.236999999999995</v>
      </c>
      <c r="C13" s="31">
        <v>99.286000000000001</v>
      </c>
      <c r="D13" s="31">
        <v>80.488</v>
      </c>
      <c r="E13" s="31">
        <v>80.846999999999994</v>
      </c>
      <c r="F13" s="31">
        <v>104.185</v>
      </c>
      <c r="G13" s="31">
        <v>104.812</v>
      </c>
      <c r="H13" s="31">
        <v>104.06399999999999</v>
      </c>
      <c r="I13" s="31">
        <v>104.678</v>
      </c>
    </row>
    <row r="14" spans="1:9" x14ac:dyDescent="0.3">
      <c r="A14" s="30">
        <v>45307</v>
      </c>
      <c r="B14" s="31">
        <v>99.216999999999999</v>
      </c>
      <c r="C14" s="31">
        <v>99.265000000000001</v>
      </c>
      <c r="D14" s="31">
        <v>80.192999999999998</v>
      </c>
      <c r="E14" s="31">
        <v>80.55</v>
      </c>
      <c r="F14" s="31">
        <v>104.035</v>
      </c>
      <c r="G14" s="31">
        <v>104.661</v>
      </c>
      <c r="H14" s="31">
        <v>103.554</v>
      </c>
      <c r="I14" s="31">
        <v>104.164</v>
      </c>
    </row>
    <row r="15" spans="1:9" x14ac:dyDescent="0.3">
      <c r="A15" s="30">
        <v>45308</v>
      </c>
      <c r="B15" s="31">
        <v>99.337999999999994</v>
      </c>
      <c r="C15" s="31">
        <v>99.379000000000005</v>
      </c>
      <c r="D15" s="31">
        <v>80.088999999999999</v>
      </c>
      <c r="E15" s="31">
        <v>80.445999999999998</v>
      </c>
      <c r="F15" s="31">
        <v>103.605</v>
      </c>
      <c r="G15" s="31">
        <v>104.22799999999999</v>
      </c>
      <c r="H15" s="31">
        <v>103.486</v>
      </c>
      <c r="I15" s="31">
        <v>104.096</v>
      </c>
    </row>
    <row r="16" spans="1:9" x14ac:dyDescent="0.3">
      <c r="A16" s="30">
        <v>45309</v>
      </c>
      <c r="B16" s="31">
        <v>99.447999999999993</v>
      </c>
      <c r="C16" s="31">
        <v>99.492000000000004</v>
      </c>
      <c r="D16" s="31">
        <v>80.006</v>
      </c>
      <c r="E16" s="31">
        <v>80.361999999999995</v>
      </c>
      <c r="F16" s="31">
        <v>103.346</v>
      </c>
      <c r="G16" s="31">
        <v>103.96599999999999</v>
      </c>
      <c r="H16" s="31">
        <v>103.33499999999999</v>
      </c>
      <c r="I16" s="31">
        <v>103.943</v>
      </c>
    </row>
    <row r="17" spans="1:9" x14ac:dyDescent="0.3">
      <c r="A17" s="30">
        <v>45310</v>
      </c>
      <c r="B17" s="31">
        <v>99.311000000000007</v>
      </c>
      <c r="C17" s="31">
        <v>99.376999999999995</v>
      </c>
      <c r="D17" s="31">
        <v>80.233000000000004</v>
      </c>
      <c r="E17" s="31">
        <v>80.59</v>
      </c>
      <c r="F17" s="31">
        <v>103.512</v>
      </c>
      <c r="G17" s="31">
        <v>104.133</v>
      </c>
      <c r="H17" s="31">
        <v>103.643</v>
      </c>
      <c r="I17" s="31">
        <v>104.253</v>
      </c>
    </row>
    <row r="18" spans="1:9" x14ac:dyDescent="0.3">
      <c r="A18" s="30">
        <v>45313</v>
      </c>
      <c r="B18" s="31">
        <v>98.95</v>
      </c>
      <c r="C18" s="31">
        <v>99.4</v>
      </c>
      <c r="D18" s="31">
        <v>80.221000000000004</v>
      </c>
      <c r="E18" s="31">
        <v>80.578000000000003</v>
      </c>
      <c r="F18" s="31">
        <v>103.571</v>
      </c>
      <c r="G18" s="31">
        <v>104.193</v>
      </c>
      <c r="H18" s="31">
        <v>103.6</v>
      </c>
      <c r="I18" s="31">
        <v>104.21</v>
      </c>
    </row>
    <row r="19" spans="1:9" x14ac:dyDescent="0.3">
      <c r="A19" s="30">
        <v>45314</v>
      </c>
      <c r="B19" s="31">
        <v>99.216999999999999</v>
      </c>
      <c r="C19" s="31">
        <v>99.263999999999996</v>
      </c>
      <c r="D19" s="31">
        <v>80.141999999999996</v>
      </c>
      <c r="E19" s="31">
        <v>80.498000000000005</v>
      </c>
      <c r="F19" s="31">
        <v>103.53</v>
      </c>
      <c r="G19" s="31">
        <v>104.151</v>
      </c>
      <c r="H19" s="31">
        <v>103.4</v>
      </c>
      <c r="I19" s="31">
        <v>104.71</v>
      </c>
    </row>
    <row r="20" spans="1:9" x14ac:dyDescent="0.3">
      <c r="A20" s="30">
        <v>45315</v>
      </c>
      <c r="B20" s="31">
        <v>99.438000000000002</v>
      </c>
      <c r="C20" s="31">
        <v>99.471999999999994</v>
      </c>
      <c r="D20" s="31">
        <v>80.08</v>
      </c>
      <c r="E20" s="31">
        <v>80.436000000000007</v>
      </c>
      <c r="F20" s="31">
        <v>103.73099999999999</v>
      </c>
      <c r="G20" s="31">
        <v>104.35299999999999</v>
      </c>
      <c r="H20" s="31">
        <v>103.44799999999999</v>
      </c>
      <c r="I20" s="31">
        <v>104.056</v>
      </c>
    </row>
    <row r="21" spans="1:9" x14ac:dyDescent="0.3">
      <c r="A21" s="30">
        <v>45316</v>
      </c>
      <c r="B21" s="31">
        <v>98.95</v>
      </c>
      <c r="C21" s="31">
        <v>99.4</v>
      </c>
      <c r="D21" s="31">
        <v>80.424999999999997</v>
      </c>
      <c r="E21" s="31">
        <v>80.781999999999996</v>
      </c>
      <c r="F21" s="31">
        <v>103.747</v>
      </c>
      <c r="G21" s="31">
        <v>104.369</v>
      </c>
      <c r="H21" s="31">
        <v>103.86</v>
      </c>
      <c r="I21" s="31">
        <v>104.471</v>
      </c>
    </row>
    <row r="22" spans="1:9" x14ac:dyDescent="0.3">
      <c r="A22" s="30">
        <v>45317</v>
      </c>
      <c r="B22" s="31">
        <v>99.447999999999993</v>
      </c>
      <c r="C22" s="31">
        <v>99.512</v>
      </c>
      <c r="D22" s="31">
        <v>80.47</v>
      </c>
      <c r="E22" s="31">
        <v>80.826999999999998</v>
      </c>
      <c r="F22" s="31">
        <v>103.767</v>
      </c>
      <c r="G22" s="31">
        <v>104.389</v>
      </c>
      <c r="H22" s="31">
        <v>103.858</v>
      </c>
      <c r="I22" s="31">
        <v>104.46899999999999</v>
      </c>
    </row>
    <row r="23" spans="1:9" x14ac:dyDescent="0.3">
      <c r="A23" s="30">
        <v>45320</v>
      </c>
      <c r="B23" s="31">
        <v>99.05</v>
      </c>
      <c r="C23" s="31">
        <v>99.358999999999995</v>
      </c>
      <c r="D23" s="31">
        <v>80.762</v>
      </c>
      <c r="E23" s="31">
        <v>81.12</v>
      </c>
      <c r="F23" s="31">
        <v>103.83499999999999</v>
      </c>
      <c r="G23" s="31">
        <v>104.45699999999999</v>
      </c>
      <c r="H23" s="31">
        <v>104.072</v>
      </c>
      <c r="I23" s="31">
        <v>104.684</v>
      </c>
    </row>
    <row r="24" spans="1:9" x14ac:dyDescent="0.3">
      <c r="A24" s="30">
        <v>45321</v>
      </c>
      <c r="B24" s="31">
        <v>99.230999999999995</v>
      </c>
      <c r="C24" s="31">
        <v>99.277000000000001</v>
      </c>
      <c r="D24" s="31">
        <v>80.945999999999998</v>
      </c>
      <c r="E24" s="31">
        <v>81.305000000000007</v>
      </c>
      <c r="F24" s="31">
        <v>104.348</v>
      </c>
      <c r="G24" s="31">
        <v>104.974</v>
      </c>
      <c r="H24" s="31">
        <v>103.72</v>
      </c>
      <c r="I24" s="31">
        <v>105.09</v>
      </c>
    </row>
    <row r="25" spans="1:9" x14ac:dyDescent="0.3">
      <c r="A25" s="30">
        <v>45322</v>
      </c>
      <c r="B25" s="31">
        <v>99.457999999999998</v>
      </c>
      <c r="C25" s="31">
        <v>99.512</v>
      </c>
      <c r="D25" s="31">
        <v>81.033000000000001</v>
      </c>
      <c r="E25" s="31">
        <v>81.391999999999996</v>
      </c>
      <c r="F25" s="31">
        <v>104.32599999999999</v>
      </c>
      <c r="G25" s="31">
        <v>104.95099999999999</v>
      </c>
      <c r="H25" s="31">
        <v>104.06</v>
      </c>
      <c r="I25" s="31">
        <v>105.55</v>
      </c>
    </row>
    <row r="26" spans="1:9" x14ac:dyDescent="0.3">
      <c r="A26" s="30">
        <v>45323</v>
      </c>
      <c r="B26" s="31">
        <v>99.457999999999998</v>
      </c>
      <c r="C26" s="31">
        <v>99.512</v>
      </c>
      <c r="D26" s="31">
        <v>81.19</v>
      </c>
      <c r="E26" s="31">
        <v>81.55</v>
      </c>
      <c r="F26" s="31">
        <v>104.55800000000001</v>
      </c>
      <c r="G26" s="31">
        <v>105.185</v>
      </c>
      <c r="H26" s="31">
        <v>104.619</v>
      </c>
      <c r="I26" s="31">
        <v>105.23399999999999</v>
      </c>
    </row>
    <row r="27" spans="1:9" x14ac:dyDescent="0.3">
      <c r="A27" s="30">
        <v>45324</v>
      </c>
      <c r="B27" s="31">
        <v>99.328000000000003</v>
      </c>
      <c r="C27" s="31">
        <v>99.375</v>
      </c>
      <c r="D27" s="31">
        <v>80.597999999999999</v>
      </c>
      <c r="E27" s="31">
        <v>80.954999999999998</v>
      </c>
      <c r="F27" s="31">
        <v>104.164</v>
      </c>
      <c r="G27" s="31">
        <v>104.788</v>
      </c>
      <c r="H27" s="31">
        <v>104.2</v>
      </c>
      <c r="I27" s="31">
        <v>105.69</v>
      </c>
    </row>
    <row r="28" spans="1:9" x14ac:dyDescent="0.3">
      <c r="A28" s="30">
        <v>45327</v>
      </c>
      <c r="B28" s="31">
        <v>98.95</v>
      </c>
      <c r="C28" s="31">
        <v>99.4</v>
      </c>
      <c r="D28" s="31">
        <v>80.855999999999995</v>
      </c>
      <c r="E28" s="31">
        <v>81.213999999999999</v>
      </c>
      <c r="F28" s="31">
        <v>104.56</v>
      </c>
      <c r="G28" s="31">
        <v>105.18600000000001</v>
      </c>
      <c r="H28" s="31">
        <v>104.264</v>
      </c>
      <c r="I28" s="31">
        <v>104.876</v>
      </c>
    </row>
    <row r="29" spans="1:9" x14ac:dyDescent="0.3">
      <c r="A29" s="30">
        <v>45328</v>
      </c>
      <c r="B29" s="31">
        <v>99.340999999999994</v>
      </c>
      <c r="C29" s="31">
        <v>99.397999999999996</v>
      </c>
      <c r="D29" s="31">
        <v>81.061000000000007</v>
      </c>
      <c r="E29" s="31">
        <v>81.42</v>
      </c>
      <c r="F29" s="31">
        <v>103.998</v>
      </c>
      <c r="G29" s="31">
        <v>104.62</v>
      </c>
      <c r="H29" s="31">
        <v>104.223</v>
      </c>
      <c r="I29" s="31">
        <v>104.83499999999999</v>
      </c>
    </row>
    <row r="30" spans="1:9" x14ac:dyDescent="0.3">
      <c r="A30" s="30">
        <v>45329</v>
      </c>
      <c r="B30" s="31">
        <v>99.328999999999994</v>
      </c>
      <c r="C30" s="31">
        <v>99.388000000000005</v>
      </c>
      <c r="D30" s="31">
        <v>80.972999999999999</v>
      </c>
      <c r="E30" s="31">
        <v>81.331000000000003</v>
      </c>
      <c r="F30" s="31">
        <v>104.352</v>
      </c>
      <c r="G30" s="31">
        <v>104.977</v>
      </c>
      <c r="H30" s="31">
        <v>104.01900000000001</v>
      </c>
      <c r="I30" s="31">
        <v>104.629</v>
      </c>
    </row>
    <row r="31" spans="1:9" x14ac:dyDescent="0.3">
      <c r="A31" s="30">
        <v>45330</v>
      </c>
      <c r="B31" s="31">
        <v>99.241</v>
      </c>
      <c r="C31" s="31">
        <v>99.284000000000006</v>
      </c>
      <c r="D31" s="31">
        <v>80.948999999999998</v>
      </c>
      <c r="E31" s="31">
        <v>81.307000000000002</v>
      </c>
      <c r="F31" s="31">
        <v>104.379</v>
      </c>
      <c r="G31" s="31">
        <v>105.003</v>
      </c>
      <c r="H31" s="31">
        <v>104.07899999999999</v>
      </c>
      <c r="I31" s="31">
        <v>104.68899999999999</v>
      </c>
    </row>
    <row r="32" spans="1:9" x14ac:dyDescent="0.3">
      <c r="A32" s="30">
        <v>45331</v>
      </c>
      <c r="B32" s="31">
        <v>99.21</v>
      </c>
      <c r="C32" s="31">
        <v>99.253</v>
      </c>
      <c r="D32" s="31">
        <v>81.05</v>
      </c>
      <c r="E32" s="31">
        <v>81.408000000000001</v>
      </c>
      <c r="F32" s="31">
        <v>104.241</v>
      </c>
      <c r="G32" s="31">
        <v>104.864</v>
      </c>
      <c r="H32" s="31">
        <v>104.114</v>
      </c>
      <c r="I32" s="31">
        <v>104.724</v>
      </c>
    </row>
    <row r="33" spans="1:9" x14ac:dyDescent="0.3">
      <c r="A33" s="30">
        <v>45334</v>
      </c>
      <c r="B33" s="31">
        <v>99.361000000000004</v>
      </c>
      <c r="C33" s="31">
        <v>99.421000000000006</v>
      </c>
      <c r="D33" s="31">
        <v>81.167000000000002</v>
      </c>
      <c r="E33" s="31">
        <v>81.525000000000006</v>
      </c>
      <c r="F33" s="31">
        <v>104.19199999999999</v>
      </c>
      <c r="G33" s="31">
        <v>104.815</v>
      </c>
      <c r="H33" s="31">
        <v>104.27200000000001</v>
      </c>
      <c r="I33" s="31">
        <v>104.883</v>
      </c>
    </row>
    <row r="34" spans="1:9" x14ac:dyDescent="0.3">
      <c r="A34" s="30">
        <v>45335</v>
      </c>
      <c r="B34" s="31">
        <v>99.210999999999999</v>
      </c>
      <c r="C34" s="31">
        <v>99.631</v>
      </c>
      <c r="D34" s="31">
        <v>80.837000000000003</v>
      </c>
      <c r="E34" s="31">
        <v>81.194000000000003</v>
      </c>
      <c r="F34" s="31">
        <v>104.22499999999999</v>
      </c>
      <c r="G34" s="31">
        <v>104.848</v>
      </c>
      <c r="H34" s="31">
        <v>103.9</v>
      </c>
      <c r="I34" s="31">
        <v>104.71</v>
      </c>
    </row>
    <row r="35" spans="1:9" x14ac:dyDescent="0.3">
      <c r="A35" s="30">
        <v>45336</v>
      </c>
      <c r="B35" s="31">
        <v>99.313999999999993</v>
      </c>
      <c r="C35" s="31">
        <v>99.405000000000001</v>
      </c>
      <c r="D35" s="31">
        <v>81.138999999999996</v>
      </c>
      <c r="E35" s="31">
        <v>81.497</v>
      </c>
      <c r="F35" s="31">
        <v>104.041</v>
      </c>
      <c r="G35" s="31">
        <v>104.66200000000001</v>
      </c>
      <c r="H35" s="31">
        <v>104.19499999999999</v>
      </c>
      <c r="I35" s="31">
        <v>104.806</v>
      </c>
    </row>
    <row r="36" spans="1:9" x14ac:dyDescent="0.3">
      <c r="A36" s="30">
        <v>45337</v>
      </c>
      <c r="B36" s="31">
        <v>99.468000000000004</v>
      </c>
      <c r="C36" s="31">
        <v>99.531999999999996</v>
      </c>
      <c r="D36" s="31">
        <v>81.063999999999993</v>
      </c>
      <c r="E36" s="31">
        <v>81.421000000000006</v>
      </c>
      <c r="F36" s="31">
        <v>104.182</v>
      </c>
      <c r="G36" s="31">
        <v>104.804</v>
      </c>
      <c r="H36" s="31">
        <v>103.928</v>
      </c>
      <c r="I36" s="31">
        <v>104.536</v>
      </c>
    </row>
    <row r="37" spans="1:9" x14ac:dyDescent="0.3">
      <c r="A37" s="30">
        <v>45338</v>
      </c>
      <c r="B37" s="31">
        <v>99.447999999999993</v>
      </c>
      <c r="C37" s="31">
        <v>99.512</v>
      </c>
      <c r="D37" s="31">
        <v>80.941000000000003</v>
      </c>
      <c r="E37" s="31">
        <v>81.296999999999997</v>
      </c>
      <c r="F37" s="31">
        <v>103.843</v>
      </c>
      <c r="G37" s="31">
        <v>104.462</v>
      </c>
      <c r="H37" s="31">
        <v>103.999</v>
      </c>
      <c r="I37" s="31">
        <v>104.608</v>
      </c>
    </row>
    <row r="38" spans="1:9" x14ac:dyDescent="0.3">
      <c r="A38" s="30">
        <v>45341</v>
      </c>
      <c r="B38" s="31">
        <v>99.253</v>
      </c>
      <c r="C38" s="31">
        <v>99.293999999999997</v>
      </c>
      <c r="D38" s="31">
        <v>80.885999999999996</v>
      </c>
      <c r="E38" s="31">
        <v>81.242000000000004</v>
      </c>
      <c r="F38" s="31">
        <v>103.96</v>
      </c>
      <c r="G38" s="31">
        <v>104.58</v>
      </c>
      <c r="H38" s="31">
        <v>103.95</v>
      </c>
      <c r="I38" s="31">
        <v>104.87</v>
      </c>
    </row>
    <row r="39" spans="1:9" x14ac:dyDescent="0.3">
      <c r="A39" s="30">
        <v>45342</v>
      </c>
      <c r="B39" s="31">
        <v>99.224999999999994</v>
      </c>
      <c r="C39" s="31">
        <v>99.885000000000005</v>
      </c>
      <c r="D39" s="31">
        <v>81.27</v>
      </c>
      <c r="E39" s="31">
        <v>81.88</v>
      </c>
      <c r="F39" s="31">
        <v>103.84399999999999</v>
      </c>
      <c r="G39" s="31">
        <v>104.46299999999999</v>
      </c>
      <c r="H39" s="31">
        <v>103.86499999999999</v>
      </c>
      <c r="I39" s="31">
        <v>104.925</v>
      </c>
    </row>
    <row r="40" spans="1:9" x14ac:dyDescent="0.3">
      <c r="A40" s="30">
        <v>45343</v>
      </c>
      <c r="B40" s="31">
        <v>99.227999999999994</v>
      </c>
      <c r="C40" s="31">
        <v>99.594999999999999</v>
      </c>
      <c r="D40" s="31">
        <v>80.718000000000004</v>
      </c>
      <c r="E40" s="31">
        <v>81.072999999999993</v>
      </c>
      <c r="F40" s="31">
        <v>104.06399999999999</v>
      </c>
      <c r="G40" s="31">
        <v>104.684</v>
      </c>
      <c r="H40" s="31">
        <v>103.96</v>
      </c>
      <c r="I40" s="31">
        <v>104.83</v>
      </c>
    </row>
    <row r="41" spans="1:9" x14ac:dyDescent="0.3">
      <c r="A41" s="30">
        <v>45344</v>
      </c>
      <c r="B41" s="31">
        <v>99.21</v>
      </c>
      <c r="C41" s="31">
        <v>99.5</v>
      </c>
      <c r="D41" s="31">
        <v>80.718999999999994</v>
      </c>
      <c r="E41" s="31">
        <v>81.072999999999993</v>
      </c>
      <c r="F41" s="31">
        <v>103.947</v>
      </c>
      <c r="G41" s="31">
        <v>104.566</v>
      </c>
      <c r="H41" s="31">
        <v>103.95</v>
      </c>
      <c r="I41" s="31">
        <v>104.8</v>
      </c>
    </row>
    <row r="42" spans="1:9" x14ac:dyDescent="0.3">
      <c r="A42" s="30">
        <v>45345</v>
      </c>
      <c r="B42" s="31">
        <v>99.305000000000007</v>
      </c>
      <c r="C42" s="31">
        <v>99.774000000000001</v>
      </c>
      <c r="D42" s="31">
        <v>81.397000000000006</v>
      </c>
      <c r="E42" s="31">
        <v>81.754999999999995</v>
      </c>
      <c r="F42" s="31">
        <v>104.58199999999999</v>
      </c>
      <c r="G42" s="31">
        <v>105.205</v>
      </c>
      <c r="H42" s="31">
        <v>103.955</v>
      </c>
      <c r="I42" s="31">
        <v>105.045</v>
      </c>
    </row>
    <row r="43" spans="1:9" x14ac:dyDescent="0.3">
      <c r="A43" s="30">
        <v>45348</v>
      </c>
      <c r="B43" s="31">
        <v>99.284999999999997</v>
      </c>
      <c r="C43" s="31">
        <v>99.572000000000003</v>
      </c>
      <c r="D43" s="31">
        <v>80.912999999999997</v>
      </c>
      <c r="E43" s="31">
        <v>81.268000000000001</v>
      </c>
      <c r="F43" s="31">
        <v>104.18600000000001</v>
      </c>
      <c r="G43" s="31">
        <v>104.807</v>
      </c>
      <c r="H43" s="31">
        <v>103.96</v>
      </c>
      <c r="I43" s="31">
        <v>104.97</v>
      </c>
    </row>
    <row r="44" spans="1:9" x14ac:dyDescent="0.3">
      <c r="A44" s="30">
        <v>45349</v>
      </c>
      <c r="B44" s="31">
        <v>99.266000000000005</v>
      </c>
      <c r="C44" s="31">
        <v>99.435000000000002</v>
      </c>
      <c r="D44" s="31">
        <v>80.885000000000005</v>
      </c>
      <c r="E44" s="31">
        <v>81.239999999999995</v>
      </c>
      <c r="F44" s="31">
        <v>104.145</v>
      </c>
      <c r="G44" s="31">
        <v>104.765</v>
      </c>
      <c r="H44" s="31">
        <v>103.96</v>
      </c>
      <c r="I44" s="31">
        <v>104.99</v>
      </c>
    </row>
    <row r="45" spans="1:9" x14ac:dyDescent="0.3">
      <c r="A45" s="30">
        <v>45350</v>
      </c>
      <c r="B45" s="31">
        <v>99.179000000000002</v>
      </c>
      <c r="C45" s="31">
        <v>99.635000000000005</v>
      </c>
      <c r="D45" s="31">
        <v>80.914000000000001</v>
      </c>
      <c r="E45" s="31">
        <v>81.269000000000005</v>
      </c>
      <c r="F45" s="31">
        <v>104.011</v>
      </c>
      <c r="G45" s="31">
        <v>104.63</v>
      </c>
      <c r="H45" s="31">
        <v>103.97</v>
      </c>
      <c r="I45" s="31">
        <v>105.23</v>
      </c>
    </row>
    <row r="46" spans="1:9" x14ac:dyDescent="0.3">
      <c r="A46" s="30">
        <v>45351</v>
      </c>
      <c r="B46" s="31">
        <v>98.992000000000004</v>
      </c>
      <c r="C46" s="31">
        <v>99.373000000000005</v>
      </c>
      <c r="D46" s="31">
        <v>80.995000000000005</v>
      </c>
      <c r="E46" s="31">
        <v>81.349999999999994</v>
      </c>
      <c r="F46" s="31">
        <v>104.154</v>
      </c>
      <c r="G46" s="31">
        <v>104.774</v>
      </c>
      <c r="H46" s="31">
        <v>103.9</v>
      </c>
      <c r="I46" s="31">
        <v>105.19</v>
      </c>
    </row>
    <row r="47" spans="1:9" x14ac:dyDescent="0.3">
      <c r="A47" s="30">
        <v>45352</v>
      </c>
      <c r="B47" s="31">
        <v>99.271000000000001</v>
      </c>
      <c r="C47" s="31">
        <v>99.31</v>
      </c>
      <c r="D47" s="31">
        <v>81.099000000000004</v>
      </c>
      <c r="E47" s="31">
        <v>81.453999999999994</v>
      </c>
      <c r="F47" s="31">
        <v>103.90900000000001</v>
      </c>
      <c r="G47" s="31">
        <v>104.527</v>
      </c>
      <c r="H47" s="31">
        <v>104.08</v>
      </c>
      <c r="I47" s="31">
        <v>105.45</v>
      </c>
    </row>
    <row r="48" spans="1:9" x14ac:dyDescent="0.3">
      <c r="A48" s="30">
        <v>45355</v>
      </c>
      <c r="B48" s="31">
        <v>99.284000000000006</v>
      </c>
      <c r="C48" s="31">
        <v>99.491</v>
      </c>
      <c r="D48" s="31">
        <v>81.186999999999998</v>
      </c>
      <c r="E48" s="31">
        <v>81.542000000000002</v>
      </c>
      <c r="F48" s="31">
        <v>104.498</v>
      </c>
      <c r="G48" s="31">
        <v>105.12</v>
      </c>
      <c r="H48" s="31">
        <v>104.23</v>
      </c>
      <c r="I48" s="31">
        <v>105.45</v>
      </c>
    </row>
    <row r="49" spans="1:9" x14ac:dyDescent="0.3">
      <c r="A49" s="30">
        <v>45356</v>
      </c>
      <c r="B49" s="31">
        <v>99.100999999999999</v>
      </c>
      <c r="C49" s="31">
        <v>99.424000000000007</v>
      </c>
      <c r="D49" s="31">
        <v>81.376000000000005</v>
      </c>
      <c r="E49" s="31">
        <v>81.731999999999999</v>
      </c>
      <c r="F49" s="31">
        <v>104.467</v>
      </c>
      <c r="G49" s="31">
        <v>105.08799999999999</v>
      </c>
      <c r="H49" s="31">
        <v>104.658</v>
      </c>
      <c r="I49" s="31">
        <v>105.26900000000001</v>
      </c>
    </row>
    <row r="50" spans="1:9" x14ac:dyDescent="0.3">
      <c r="A50" s="30">
        <v>45357</v>
      </c>
      <c r="B50" s="31">
        <v>99.212000000000003</v>
      </c>
      <c r="C50" s="31">
        <v>99.701999999999998</v>
      </c>
      <c r="D50" s="31">
        <v>81.524000000000001</v>
      </c>
      <c r="E50" s="31">
        <v>81.881</v>
      </c>
      <c r="F50" s="31">
        <v>104.883</v>
      </c>
      <c r="G50" s="31">
        <v>105.50700000000001</v>
      </c>
      <c r="H50" s="31">
        <v>104.49</v>
      </c>
      <c r="I50" s="31">
        <v>105.67</v>
      </c>
    </row>
    <row r="51" spans="1:9" x14ac:dyDescent="0.3">
      <c r="A51" s="30">
        <v>45358</v>
      </c>
      <c r="B51" s="31">
        <v>99.239000000000004</v>
      </c>
      <c r="C51" s="31">
        <v>99.521000000000001</v>
      </c>
      <c r="D51" s="31">
        <v>81.703000000000003</v>
      </c>
      <c r="E51" s="31">
        <v>82.06</v>
      </c>
      <c r="F51" s="31">
        <v>104.779</v>
      </c>
      <c r="G51" s="31">
        <v>105.402</v>
      </c>
      <c r="H51" s="31">
        <v>104.995</v>
      </c>
      <c r="I51" s="31">
        <v>105.608</v>
      </c>
    </row>
    <row r="52" spans="1:9" x14ac:dyDescent="0.3">
      <c r="A52" s="30">
        <v>45359</v>
      </c>
      <c r="B52" s="31">
        <v>99.24</v>
      </c>
      <c r="C52" s="31">
        <v>99.65</v>
      </c>
      <c r="D52" s="31">
        <v>81.701999999999998</v>
      </c>
      <c r="E52" s="31">
        <v>82.058999999999997</v>
      </c>
      <c r="F52" s="31">
        <v>105.09099999999999</v>
      </c>
      <c r="G52" s="31">
        <v>105.71599999999999</v>
      </c>
      <c r="H52" s="31">
        <v>104.85</v>
      </c>
      <c r="I52" s="31">
        <v>106.35</v>
      </c>
    </row>
    <row r="53" spans="1:9" x14ac:dyDescent="0.3">
      <c r="A53" s="30">
        <v>45362</v>
      </c>
      <c r="B53" s="31">
        <v>99.296999999999997</v>
      </c>
      <c r="C53" s="31">
        <v>99.334000000000003</v>
      </c>
      <c r="D53" s="31">
        <v>81.614999999999995</v>
      </c>
      <c r="E53" s="31">
        <v>81.971000000000004</v>
      </c>
      <c r="F53" s="31">
        <v>104.84399999999999</v>
      </c>
      <c r="G53" s="31">
        <v>105.467</v>
      </c>
      <c r="H53" s="31">
        <v>104.84</v>
      </c>
      <c r="I53" s="31">
        <v>106.13</v>
      </c>
    </row>
    <row r="54" spans="1:9" x14ac:dyDescent="0.3">
      <c r="A54" s="30">
        <v>45363</v>
      </c>
      <c r="B54" s="31">
        <v>99.302999999999997</v>
      </c>
      <c r="C54" s="31">
        <v>99.34</v>
      </c>
      <c r="D54" s="31">
        <v>81.873000000000005</v>
      </c>
      <c r="E54" s="31">
        <v>82.230999999999995</v>
      </c>
      <c r="F54" s="31">
        <v>105.221</v>
      </c>
      <c r="G54" s="31">
        <v>105.846</v>
      </c>
      <c r="H54" s="31">
        <v>105.181</v>
      </c>
      <c r="I54" s="31">
        <v>105.795</v>
      </c>
    </row>
    <row r="55" spans="1:9" x14ac:dyDescent="0.3">
      <c r="A55" s="30">
        <v>45364</v>
      </c>
      <c r="B55" s="31">
        <v>99.296999999999997</v>
      </c>
      <c r="C55" s="31">
        <v>99.334000000000003</v>
      </c>
      <c r="D55" s="31">
        <v>81.798000000000002</v>
      </c>
      <c r="E55" s="31">
        <v>82.155000000000001</v>
      </c>
      <c r="F55" s="31">
        <v>105.31399999999999</v>
      </c>
      <c r="G55" s="31">
        <v>105.94</v>
      </c>
      <c r="H55" s="31">
        <v>105.136</v>
      </c>
      <c r="I55" s="31">
        <v>105.749</v>
      </c>
    </row>
    <row r="56" spans="1:9" x14ac:dyDescent="0.3">
      <c r="A56" s="30">
        <v>45365</v>
      </c>
      <c r="B56" s="31">
        <v>99.284999999999997</v>
      </c>
      <c r="C56" s="31">
        <v>99.320999999999998</v>
      </c>
      <c r="D56" s="31">
        <v>81.814999999999998</v>
      </c>
      <c r="E56" s="31">
        <v>82.171999999999997</v>
      </c>
      <c r="F56" s="31">
        <v>105.176</v>
      </c>
      <c r="G56" s="31">
        <v>105.801</v>
      </c>
      <c r="H56" s="31">
        <v>105.25</v>
      </c>
      <c r="I56" s="31">
        <v>106.13</v>
      </c>
    </row>
    <row r="57" spans="1:9" x14ac:dyDescent="0.3">
      <c r="A57" s="30">
        <v>45366</v>
      </c>
      <c r="B57" s="31">
        <v>99.295000000000002</v>
      </c>
      <c r="C57" s="31">
        <v>99.331000000000003</v>
      </c>
      <c r="D57" s="31">
        <v>81.897999999999996</v>
      </c>
      <c r="E57" s="31">
        <v>82.254999999999995</v>
      </c>
      <c r="F57" s="31">
        <v>105.169</v>
      </c>
      <c r="G57" s="31">
        <v>105.79300000000001</v>
      </c>
      <c r="H57" s="31">
        <v>104.98</v>
      </c>
      <c r="I57" s="31">
        <v>106.2</v>
      </c>
    </row>
    <row r="58" spans="1:9" x14ac:dyDescent="0.3">
      <c r="A58" s="30">
        <v>45369</v>
      </c>
      <c r="B58" s="31">
        <v>99.308000000000007</v>
      </c>
      <c r="C58" s="31">
        <v>99.343999999999994</v>
      </c>
      <c r="D58" s="31">
        <v>81.837000000000003</v>
      </c>
      <c r="E58" s="31">
        <v>82.192999999999998</v>
      </c>
      <c r="F58" s="31">
        <v>105.17</v>
      </c>
      <c r="G58" s="31">
        <v>105.794</v>
      </c>
      <c r="H58" s="31">
        <v>104.91</v>
      </c>
      <c r="I58" s="31">
        <v>106.09</v>
      </c>
    </row>
    <row r="59" spans="1:9" x14ac:dyDescent="0.3">
      <c r="A59" s="30">
        <v>45370</v>
      </c>
      <c r="B59" s="31">
        <v>99.302999999999997</v>
      </c>
      <c r="C59" s="31">
        <v>99.337999999999994</v>
      </c>
      <c r="D59" s="31">
        <v>81.843999999999994</v>
      </c>
      <c r="E59" s="31">
        <v>82.2</v>
      </c>
      <c r="F59" s="31">
        <v>105.18899999999999</v>
      </c>
      <c r="G59" s="31">
        <v>105.813</v>
      </c>
      <c r="H59" s="31">
        <v>105.24</v>
      </c>
      <c r="I59" s="31">
        <v>106.13</v>
      </c>
    </row>
    <row r="60" spans="1:9" x14ac:dyDescent="0.3">
      <c r="A60" s="30">
        <v>45371</v>
      </c>
      <c r="B60" s="31">
        <v>99.295000000000002</v>
      </c>
      <c r="C60" s="31">
        <v>99.33</v>
      </c>
      <c r="D60" s="31">
        <v>81.981999999999999</v>
      </c>
      <c r="E60" s="31">
        <v>82.338999999999999</v>
      </c>
      <c r="F60" s="31">
        <v>105.306</v>
      </c>
      <c r="G60" s="31">
        <v>105.931</v>
      </c>
      <c r="H60" s="31">
        <v>105.15</v>
      </c>
      <c r="I60" s="31">
        <v>106.25</v>
      </c>
    </row>
    <row r="61" spans="1:9" x14ac:dyDescent="0.3">
      <c r="A61" s="30">
        <v>45372</v>
      </c>
      <c r="B61" s="31">
        <v>99.328999999999994</v>
      </c>
      <c r="C61" s="31">
        <v>99.364000000000004</v>
      </c>
      <c r="D61" s="31">
        <v>82.2</v>
      </c>
      <c r="E61" s="31">
        <v>82.558000000000007</v>
      </c>
      <c r="F61" s="31">
        <v>105.396</v>
      </c>
      <c r="G61" s="31">
        <v>106.021</v>
      </c>
      <c r="H61" s="31">
        <v>105.3</v>
      </c>
      <c r="I61" s="31">
        <v>106.43</v>
      </c>
    </row>
    <row r="62" spans="1:9" x14ac:dyDescent="0.3">
      <c r="A62" s="30">
        <v>45373</v>
      </c>
      <c r="B62" s="31">
        <v>99.337999999999994</v>
      </c>
      <c r="C62" s="31">
        <v>99.372</v>
      </c>
      <c r="D62" s="31">
        <v>82.311000000000007</v>
      </c>
      <c r="E62" s="31">
        <v>82.668999999999997</v>
      </c>
      <c r="F62" s="31">
        <v>105.639</v>
      </c>
      <c r="G62" s="31">
        <v>106.26600000000001</v>
      </c>
      <c r="H62" s="31">
        <v>105.5</v>
      </c>
      <c r="I62" s="31">
        <v>106.77</v>
      </c>
    </row>
    <row r="63" spans="1:9" x14ac:dyDescent="0.3">
      <c r="A63" s="30">
        <v>45376</v>
      </c>
      <c r="B63" s="31">
        <v>99.346999999999994</v>
      </c>
      <c r="C63" s="31">
        <v>99.381</v>
      </c>
      <c r="D63" s="31">
        <v>82.39</v>
      </c>
      <c r="E63" s="31">
        <v>82.748000000000005</v>
      </c>
      <c r="F63" s="31">
        <v>105.73</v>
      </c>
      <c r="G63" s="31">
        <v>106.357</v>
      </c>
      <c r="H63" s="31">
        <v>105.77500000000001</v>
      </c>
      <c r="I63" s="31">
        <v>106.39100000000001</v>
      </c>
    </row>
    <row r="64" spans="1:9" x14ac:dyDescent="0.3">
      <c r="A64" s="30">
        <v>45377</v>
      </c>
      <c r="B64" s="31">
        <v>99.341999999999999</v>
      </c>
      <c r="C64" s="31">
        <v>99.376000000000005</v>
      </c>
      <c r="D64" s="31">
        <v>82.55</v>
      </c>
      <c r="E64" s="31">
        <v>82.909000000000006</v>
      </c>
      <c r="F64" s="31">
        <v>105.78</v>
      </c>
      <c r="G64" s="31">
        <v>106.407</v>
      </c>
      <c r="H64" s="31">
        <v>105.872</v>
      </c>
      <c r="I64" s="31">
        <v>106.489</v>
      </c>
    </row>
    <row r="65" spans="1:9" x14ac:dyDescent="0.3">
      <c r="A65" s="30">
        <v>45378</v>
      </c>
      <c r="B65" s="31">
        <v>99.361000000000004</v>
      </c>
      <c r="C65" s="31">
        <v>99.394000000000005</v>
      </c>
      <c r="D65" s="31">
        <v>82.75</v>
      </c>
      <c r="E65" s="31">
        <v>83.108999999999995</v>
      </c>
      <c r="F65" s="31">
        <v>105.91200000000001</v>
      </c>
      <c r="G65" s="31">
        <v>106.539</v>
      </c>
      <c r="H65" s="31">
        <v>106.014</v>
      </c>
      <c r="I65" s="31">
        <v>106.631</v>
      </c>
    </row>
    <row r="66" spans="1:9" x14ac:dyDescent="0.3">
      <c r="A66" s="30">
        <v>45379</v>
      </c>
      <c r="B66" s="31">
        <v>99.353999999999999</v>
      </c>
      <c r="C66" s="31">
        <v>99.387</v>
      </c>
      <c r="D66" s="31">
        <v>82.793000000000006</v>
      </c>
      <c r="E66" s="31">
        <v>83.152000000000001</v>
      </c>
      <c r="F66" s="31">
        <v>106.051</v>
      </c>
      <c r="G66" s="31">
        <v>106.679</v>
      </c>
      <c r="H66" s="31">
        <v>106.116</v>
      </c>
      <c r="I66" s="31">
        <v>106.733</v>
      </c>
    </row>
    <row r="67" spans="1:9" x14ac:dyDescent="0.3">
      <c r="A67" s="30">
        <v>45380</v>
      </c>
      <c r="B67" s="31">
        <v>99.358000000000004</v>
      </c>
      <c r="C67" s="31">
        <v>99.391000000000005</v>
      </c>
      <c r="D67" s="31">
        <v>82.835999999999999</v>
      </c>
      <c r="E67" s="31">
        <v>83.194999999999993</v>
      </c>
      <c r="F67" s="31">
        <v>106.089</v>
      </c>
      <c r="G67" s="31">
        <v>106.718</v>
      </c>
      <c r="H67" s="31">
        <v>106.21599999999999</v>
      </c>
      <c r="I67" s="31">
        <v>106.834</v>
      </c>
    </row>
    <row r="72" spans="1:9" ht="50.25" customHeight="1" x14ac:dyDescent="0.3">
      <c r="F72" s="35"/>
      <c r="G72" s="368" t="s">
        <v>277</v>
      </c>
      <c r="H72" s="368"/>
    </row>
    <row r="94" spans="3:9" x14ac:dyDescent="0.3">
      <c r="C94" s="34"/>
      <c r="D94" s="34"/>
      <c r="E94" s="34"/>
      <c r="F94" s="34"/>
      <c r="G94" s="34"/>
      <c r="H94" s="34"/>
      <c r="I94" s="34"/>
    </row>
    <row r="96" spans="3:9" x14ac:dyDescent="0.3">
      <c r="C96" s="18"/>
      <c r="D96" s="29" t="s">
        <v>155</v>
      </c>
      <c r="E96" s="29" t="s">
        <v>156</v>
      </c>
    </row>
    <row r="97" spans="3:5" x14ac:dyDescent="0.3">
      <c r="C97" s="30">
        <v>45292</v>
      </c>
      <c r="D97" s="31">
        <v>92.808000000000007</v>
      </c>
      <c r="E97" s="31">
        <v>93.15</v>
      </c>
    </row>
    <row r="98" spans="3:5" x14ac:dyDescent="0.3">
      <c r="C98" s="30">
        <v>45293</v>
      </c>
      <c r="D98" s="31">
        <v>92.590999999999994</v>
      </c>
      <c r="E98" s="31">
        <v>92.932000000000002</v>
      </c>
    </row>
    <row r="99" spans="3:5" x14ac:dyDescent="0.3">
      <c r="C99" s="30">
        <v>45294</v>
      </c>
      <c r="D99" s="31">
        <v>92.822999999999993</v>
      </c>
      <c r="E99" s="31">
        <v>93.165000000000006</v>
      </c>
    </row>
    <row r="100" spans="3:5" x14ac:dyDescent="0.3">
      <c r="C100" s="30">
        <v>45295</v>
      </c>
      <c r="D100" s="31">
        <v>91.97</v>
      </c>
      <c r="E100" s="31">
        <v>92.308000000000007</v>
      </c>
    </row>
    <row r="101" spans="3:5" x14ac:dyDescent="0.3">
      <c r="C101" s="30">
        <v>45296</v>
      </c>
      <c r="D101" s="31">
        <v>91.814999999999998</v>
      </c>
      <c r="E101" s="31">
        <v>92.331000000000003</v>
      </c>
    </row>
    <row r="102" spans="3:5" x14ac:dyDescent="0.3">
      <c r="C102" s="30">
        <v>45299</v>
      </c>
      <c r="D102" s="31">
        <v>91.120999999999995</v>
      </c>
      <c r="E102" s="31">
        <v>91.454999999999998</v>
      </c>
    </row>
    <row r="103" spans="3:5" x14ac:dyDescent="0.3">
      <c r="C103" s="30">
        <v>45300</v>
      </c>
      <c r="D103" s="31">
        <v>90.912999999999997</v>
      </c>
      <c r="E103" s="31">
        <v>91.245999999999995</v>
      </c>
    </row>
    <row r="104" spans="3:5" x14ac:dyDescent="0.3">
      <c r="C104" s="30">
        <v>45301</v>
      </c>
      <c r="D104" s="31">
        <v>90.756</v>
      </c>
      <c r="E104" s="31">
        <v>91.087999999999994</v>
      </c>
    </row>
    <row r="105" spans="3:5" x14ac:dyDescent="0.3">
      <c r="C105" s="30">
        <v>45302</v>
      </c>
      <c r="D105" s="31">
        <v>90.914000000000001</v>
      </c>
      <c r="E105" s="31">
        <v>91.247</v>
      </c>
    </row>
    <row r="106" spans="3:5" x14ac:dyDescent="0.3">
      <c r="C106" s="30">
        <v>45303</v>
      </c>
      <c r="D106" s="31">
        <v>91.48</v>
      </c>
      <c r="E106" s="31">
        <v>91.814999999999998</v>
      </c>
    </row>
    <row r="107" spans="3:5" x14ac:dyDescent="0.3">
      <c r="C107" s="30">
        <v>45306</v>
      </c>
      <c r="D107" s="31">
        <v>91.561999999999998</v>
      </c>
      <c r="E107" s="31">
        <v>92.052000000000007</v>
      </c>
    </row>
    <row r="108" spans="3:5" x14ac:dyDescent="0.3">
      <c r="C108" s="30">
        <v>45307</v>
      </c>
      <c r="D108" s="31">
        <v>91.266000000000005</v>
      </c>
      <c r="E108" s="31">
        <v>91.676000000000002</v>
      </c>
    </row>
    <row r="109" spans="3:5" x14ac:dyDescent="0.3">
      <c r="C109" s="30">
        <v>45308</v>
      </c>
      <c r="D109" s="31">
        <v>90.691000000000003</v>
      </c>
      <c r="E109" s="31">
        <v>91.022999999999996</v>
      </c>
    </row>
    <row r="110" spans="3:5" x14ac:dyDescent="0.3">
      <c r="C110" s="30">
        <v>45309</v>
      </c>
      <c r="D110" s="31">
        <v>90.528999999999996</v>
      </c>
      <c r="E110" s="31">
        <v>90.86</v>
      </c>
    </row>
    <row r="111" spans="3:5" x14ac:dyDescent="0.3">
      <c r="C111" s="30">
        <v>45310</v>
      </c>
      <c r="D111" s="31">
        <v>90.816000000000003</v>
      </c>
      <c r="E111" s="31">
        <v>91.147999999999996</v>
      </c>
    </row>
    <row r="112" spans="3:5" x14ac:dyDescent="0.3">
      <c r="C112" s="30">
        <v>45313</v>
      </c>
      <c r="D112" s="31">
        <v>90.763999999999996</v>
      </c>
      <c r="E112" s="31">
        <v>91.096000000000004</v>
      </c>
    </row>
    <row r="113" spans="3:8" x14ac:dyDescent="0.3">
      <c r="C113" s="30">
        <v>45314</v>
      </c>
      <c r="D113" s="31">
        <v>90.650999999999996</v>
      </c>
      <c r="E113" s="31">
        <v>90.981999999999999</v>
      </c>
    </row>
    <row r="114" spans="3:8" x14ac:dyDescent="0.3">
      <c r="C114" s="30">
        <v>45315</v>
      </c>
      <c r="D114" s="31">
        <v>90.736000000000004</v>
      </c>
      <c r="E114" s="31">
        <v>91.188000000000002</v>
      </c>
    </row>
    <row r="115" spans="3:8" x14ac:dyDescent="0.3">
      <c r="C115" s="30">
        <v>45316</v>
      </c>
      <c r="D115" s="31">
        <v>90.936999999999998</v>
      </c>
      <c r="E115" s="31">
        <v>91.269000000000005</v>
      </c>
    </row>
    <row r="116" spans="3:8" x14ac:dyDescent="0.3">
      <c r="C116" s="30">
        <v>45317</v>
      </c>
      <c r="D116" s="31">
        <v>91.093000000000004</v>
      </c>
      <c r="E116" s="31">
        <v>91.426000000000002</v>
      </c>
    </row>
    <row r="117" spans="3:8" x14ac:dyDescent="0.3">
      <c r="C117" s="30">
        <v>45320</v>
      </c>
      <c r="D117" s="31">
        <v>91.459000000000003</v>
      </c>
      <c r="E117" s="31">
        <v>91.793000000000006</v>
      </c>
    </row>
    <row r="118" spans="3:8" x14ac:dyDescent="0.3">
      <c r="C118" s="30">
        <v>45321</v>
      </c>
      <c r="D118" s="31">
        <v>91.652000000000001</v>
      </c>
      <c r="E118" s="31">
        <v>91.986999999999995</v>
      </c>
    </row>
    <row r="119" spans="3:8" x14ac:dyDescent="0.3">
      <c r="C119" s="30">
        <v>45322</v>
      </c>
      <c r="D119" s="31">
        <v>91.894000000000005</v>
      </c>
      <c r="E119" s="31">
        <v>92.23</v>
      </c>
    </row>
    <row r="120" spans="3:8" x14ac:dyDescent="0.3">
      <c r="C120" s="30">
        <v>45323</v>
      </c>
      <c r="D120" s="31">
        <v>92.37</v>
      </c>
      <c r="E120" s="31">
        <v>92.7</v>
      </c>
    </row>
    <row r="121" spans="3:8" x14ac:dyDescent="0.3">
      <c r="C121" s="30">
        <v>45324</v>
      </c>
      <c r="D121" s="31">
        <v>92.01</v>
      </c>
      <c r="E121" s="31">
        <v>92.338999999999999</v>
      </c>
    </row>
    <row r="122" spans="3:8" x14ac:dyDescent="0.3">
      <c r="C122" s="30">
        <v>45327</v>
      </c>
      <c r="D122" s="31">
        <v>91.454999999999998</v>
      </c>
      <c r="E122" s="31">
        <v>91.789000000000001</v>
      </c>
    </row>
    <row r="123" spans="3:8" x14ac:dyDescent="0.3">
      <c r="C123" s="30">
        <v>45328</v>
      </c>
      <c r="D123" s="31">
        <v>91.489000000000004</v>
      </c>
      <c r="E123" s="31">
        <v>91.822999999999993</v>
      </c>
      <c r="G123" s="368" t="s">
        <v>278</v>
      </c>
      <c r="H123" s="368"/>
    </row>
    <row r="124" spans="3:8" x14ac:dyDescent="0.3">
      <c r="C124" s="30">
        <v>45329</v>
      </c>
      <c r="D124" s="31">
        <v>91.302999999999997</v>
      </c>
      <c r="E124" s="31">
        <v>91.635999999999996</v>
      </c>
      <c r="G124" s="368"/>
      <c r="H124" s="368"/>
    </row>
    <row r="125" spans="3:8" x14ac:dyDescent="0.3">
      <c r="C125" s="30">
        <v>45330</v>
      </c>
      <c r="D125" s="31">
        <v>91.364999999999995</v>
      </c>
      <c r="E125" s="31">
        <v>91.697999999999993</v>
      </c>
    </row>
    <row r="126" spans="3:8" x14ac:dyDescent="0.3">
      <c r="C126" s="30">
        <v>45331</v>
      </c>
      <c r="D126" s="31">
        <v>91.415999999999997</v>
      </c>
      <c r="E126" s="31">
        <v>91.748999999999995</v>
      </c>
    </row>
    <row r="127" spans="3:8" x14ac:dyDescent="0.3">
      <c r="C127" s="30">
        <v>45334</v>
      </c>
      <c r="D127" s="31">
        <v>91.47</v>
      </c>
      <c r="E127" s="31">
        <v>91.802999999999997</v>
      </c>
    </row>
    <row r="128" spans="3:8" x14ac:dyDescent="0.3">
      <c r="C128" s="30">
        <v>45335</v>
      </c>
      <c r="D128" s="31">
        <v>91.334999999999994</v>
      </c>
      <c r="E128" s="31">
        <v>91.745000000000005</v>
      </c>
    </row>
    <row r="129" spans="3:8" x14ac:dyDescent="0.3">
      <c r="C129" s="30">
        <v>45336</v>
      </c>
      <c r="D129" s="31">
        <v>91.585999999999999</v>
      </c>
      <c r="E129" s="31">
        <v>91.92</v>
      </c>
    </row>
    <row r="130" spans="3:8" x14ac:dyDescent="0.3">
      <c r="C130" s="30">
        <v>45337</v>
      </c>
      <c r="D130" s="31">
        <v>91.447999999999993</v>
      </c>
      <c r="E130" s="31">
        <v>91.781000000000006</v>
      </c>
    </row>
    <row r="131" spans="3:8" x14ac:dyDescent="0.3">
      <c r="C131" s="30">
        <v>45338</v>
      </c>
      <c r="D131" s="31">
        <v>91.412999999999997</v>
      </c>
      <c r="E131" s="31">
        <v>91.745999999999995</v>
      </c>
    </row>
    <row r="132" spans="3:8" x14ac:dyDescent="0.3">
      <c r="C132" s="30">
        <v>45341</v>
      </c>
      <c r="D132" s="31">
        <v>91.528000000000006</v>
      </c>
      <c r="E132" s="31">
        <v>91.872</v>
      </c>
    </row>
    <row r="133" spans="3:8" x14ac:dyDescent="0.3">
      <c r="C133" s="30">
        <v>45342</v>
      </c>
      <c r="D133" s="31">
        <v>91.296000000000006</v>
      </c>
      <c r="E133" s="31">
        <v>91.628</v>
      </c>
    </row>
    <row r="134" spans="3:8" x14ac:dyDescent="0.3">
      <c r="C134" s="30">
        <v>45343</v>
      </c>
      <c r="D134" s="31">
        <v>91.168999999999997</v>
      </c>
      <c r="E134" s="31">
        <v>91.534000000000006</v>
      </c>
    </row>
    <row r="135" spans="3:8" x14ac:dyDescent="0.3">
      <c r="C135" s="30">
        <v>45344</v>
      </c>
      <c r="D135" s="31">
        <v>91.108000000000004</v>
      </c>
      <c r="E135" s="31">
        <v>91.438999999999993</v>
      </c>
    </row>
    <row r="136" spans="3:8" x14ac:dyDescent="0.3">
      <c r="C136" s="30">
        <v>45345</v>
      </c>
      <c r="D136" s="31">
        <v>91.522000000000006</v>
      </c>
      <c r="E136" s="31">
        <v>91.843999999999994</v>
      </c>
    </row>
    <row r="137" spans="3:8" x14ac:dyDescent="0.3">
      <c r="C137" s="30">
        <v>45348</v>
      </c>
      <c r="D137" s="31">
        <v>91.516000000000005</v>
      </c>
      <c r="E137" s="31">
        <v>91.847999999999999</v>
      </c>
    </row>
    <row r="138" spans="3:8" x14ac:dyDescent="0.3">
      <c r="C138" s="30">
        <v>45349</v>
      </c>
      <c r="D138" s="31">
        <v>91.561000000000007</v>
      </c>
      <c r="E138" s="31">
        <v>91.772999999999996</v>
      </c>
    </row>
    <row r="139" spans="3:8" x14ac:dyDescent="0.3">
      <c r="C139" s="30">
        <v>45350</v>
      </c>
      <c r="D139" s="31">
        <v>91.671999999999997</v>
      </c>
      <c r="E139" s="31">
        <v>92.004999999999995</v>
      </c>
      <c r="G139" s="36"/>
      <c r="H139" s="36"/>
    </row>
    <row r="140" spans="3:8" x14ac:dyDescent="0.3">
      <c r="C140" s="30">
        <v>45351</v>
      </c>
      <c r="D140" s="31">
        <v>91.912000000000006</v>
      </c>
      <c r="E140" s="31">
        <v>92.322000000000003</v>
      </c>
      <c r="G140" s="36"/>
      <c r="H140" s="36"/>
    </row>
    <row r="141" spans="3:8" x14ac:dyDescent="0.3">
      <c r="C141" s="30">
        <v>45352</v>
      </c>
      <c r="D141" s="31">
        <v>92.100999999999999</v>
      </c>
      <c r="E141" s="31">
        <v>92.424999999999997</v>
      </c>
    </row>
    <row r="142" spans="3:8" x14ac:dyDescent="0.3">
      <c r="C142" s="30">
        <v>45355</v>
      </c>
      <c r="D142" s="31">
        <v>92.260999999999996</v>
      </c>
      <c r="E142" s="31">
        <v>92.596000000000004</v>
      </c>
    </row>
    <row r="143" spans="3:8" x14ac:dyDescent="0.3">
      <c r="C143" s="30">
        <v>45356</v>
      </c>
      <c r="D143" s="31">
        <v>92.534000000000006</v>
      </c>
      <c r="E143" s="31">
        <v>92.87</v>
      </c>
    </row>
    <row r="144" spans="3:8" x14ac:dyDescent="0.3">
      <c r="C144" s="30">
        <v>45357</v>
      </c>
      <c r="D144" s="31">
        <v>92.774000000000001</v>
      </c>
      <c r="E144" s="31">
        <v>93.111000000000004</v>
      </c>
    </row>
    <row r="145" spans="3:5" x14ac:dyDescent="0.3">
      <c r="C145" s="30">
        <v>45358</v>
      </c>
      <c r="D145" s="31">
        <v>92.977000000000004</v>
      </c>
      <c r="E145" s="31">
        <v>93.314999999999998</v>
      </c>
    </row>
    <row r="146" spans="3:5" x14ac:dyDescent="0.3">
      <c r="C146" s="30">
        <v>45359</v>
      </c>
      <c r="D146" s="31">
        <v>92.962000000000003</v>
      </c>
      <c r="E146" s="31">
        <v>93.3</v>
      </c>
    </row>
    <row r="147" spans="3:5" x14ac:dyDescent="0.3">
      <c r="C147" s="30">
        <v>45362</v>
      </c>
      <c r="D147" s="31">
        <v>92.698999999999998</v>
      </c>
      <c r="E147" s="31">
        <v>93.036000000000001</v>
      </c>
    </row>
    <row r="148" spans="3:5" x14ac:dyDescent="0.3">
      <c r="C148" s="30">
        <v>45363</v>
      </c>
      <c r="D148" s="31">
        <v>93.048000000000002</v>
      </c>
      <c r="E148" s="31">
        <v>93.385999999999996</v>
      </c>
    </row>
    <row r="149" spans="3:5" x14ac:dyDescent="0.3">
      <c r="C149" s="30">
        <v>45364</v>
      </c>
      <c r="D149" s="31">
        <v>92.893000000000001</v>
      </c>
      <c r="E149" s="31">
        <v>93.23</v>
      </c>
    </row>
    <row r="150" spans="3:5" x14ac:dyDescent="0.3">
      <c r="C150" s="30">
        <v>45365</v>
      </c>
      <c r="D150" s="31">
        <v>92.888000000000005</v>
      </c>
      <c r="E150" s="31">
        <v>93.224999999999994</v>
      </c>
    </row>
    <row r="151" spans="3:5" x14ac:dyDescent="0.3">
      <c r="C151" s="30">
        <v>45366</v>
      </c>
      <c r="D151" s="31">
        <v>92.945999999999998</v>
      </c>
      <c r="E151" s="31">
        <v>93.283000000000001</v>
      </c>
    </row>
    <row r="152" spans="3:5" x14ac:dyDescent="0.3">
      <c r="C152" s="30">
        <v>45369</v>
      </c>
      <c r="D152" s="31">
        <v>92.864000000000004</v>
      </c>
      <c r="E152" s="31">
        <v>93.200999999999993</v>
      </c>
    </row>
    <row r="153" spans="3:5" x14ac:dyDescent="0.3">
      <c r="C153" s="30">
        <v>45370</v>
      </c>
      <c r="D153" s="31">
        <v>92.703999999999994</v>
      </c>
      <c r="E153" s="31">
        <v>93.04</v>
      </c>
    </row>
    <row r="154" spans="3:5" x14ac:dyDescent="0.3">
      <c r="C154" s="30">
        <v>45371</v>
      </c>
      <c r="D154" s="31">
        <v>92.823999999999998</v>
      </c>
      <c r="E154" s="31">
        <v>93.161000000000001</v>
      </c>
    </row>
    <row r="155" spans="3:5" x14ac:dyDescent="0.3">
      <c r="C155" s="30">
        <v>45372</v>
      </c>
      <c r="D155" s="31">
        <v>93.093000000000004</v>
      </c>
      <c r="E155" s="31">
        <v>93.430999999999997</v>
      </c>
    </row>
    <row r="156" spans="3:5" x14ac:dyDescent="0.3">
      <c r="C156" s="30">
        <v>45373</v>
      </c>
      <c r="D156" s="31">
        <v>93.42</v>
      </c>
      <c r="E156" s="31">
        <v>93.759</v>
      </c>
    </row>
    <row r="157" spans="3:5" x14ac:dyDescent="0.3">
      <c r="C157" s="30">
        <v>45376</v>
      </c>
      <c r="D157" s="31">
        <v>93.387</v>
      </c>
      <c r="E157" s="31">
        <v>93.725999999999999</v>
      </c>
    </row>
    <row r="158" spans="3:5" x14ac:dyDescent="0.3">
      <c r="C158" s="30">
        <v>45377</v>
      </c>
      <c r="D158" s="31">
        <v>93.456000000000003</v>
      </c>
      <c r="E158" s="31">
        <v>93.795000000000002</v>
      </c>
    </row>
    <row r="159" spans="3:5" x14ac:dyDescent="0.3">
      <c r="C159" s="30">
        <v>45378</v>
      </c>
      <c r="D159" s="31">
        <v>93.569000000000003</v>
      </c>
      <c r="E159" s="31">
        <v>93.908000000000001</v>
      </c>
    </row>
    <row r="160" spans="3:5" x14ac:dyDescent="0.3">
      <c r="C160" s="30">
        <v>45379</v>
      </c>
      <c r="D160" s="31">
        <v>93.545000000000002</v>
      </c>
      <c r="E160" s="31">
        <v>93.884</v>
      </c>
    </row>
    <row r="161" spans="3:9" x14ac:dyDescent="0.3">
      <c r="C161" s="30">
        <v>45380</v>
      </c>
      <c r="D161" s="31">
        <v>93.628</v>
      </c>
      <c r="E161" s="31">
        <v>93.966999999999999</v>
      </c>
    </row>
    <row r="163" spans="3:9" x14ac:dyDescent="0.3">
      <c r="C163" s="34"/>
      <c r="D163" s="34"/>
      <c r="E163" s="34"/>
      <c r="F163" s="34"/>
      <c r="G163" s="34"/>
      <c r="H163" s="34"/>
      <c r="I163" s="34"/>
    </row>
    <row r="165" spans="3:9" x14ac:dyDescent="0.3">
      <c r="C165" s="37"/>
      <c r="D165" s="29" t="s">
        <v>157</v>
      </c>
      <c r="E165" s="29" t="s">
        <v>158</v>
      </c>
    </row>
    <row r="166" spans="3:9" x14ac:dyDescent="0.3">
      <c r="C166" s="30">
        <v>45292</v>
      </c>
      <c r="D166" s="31">
        <v>102.691</v>
      </c>
      <c r="E166" s="31">
        <v>103.054</v>
      </c>
    </row>
    <row r="167" spans="3:9" x14ac:dyDescent="0.3">
      <c r="C167" s="30">
        <v>45293</v>
      </c>
      <c r="D167" s="31">
        <v>102.55500000000001</v>
      </c>
      <c r="E167" s="31">
        <v>102.917</v>
      </c>
    </row>
    <row r="168" spans="3:9" x14ac:dyDescent="0.3">
      <c r="C168" s="30">
        <v>45294</v>
      </c>
      <c r="D168" s="31">
        <v>102.896</v>
      </c>
      <c r="E168" s="31">
        <v>103.259</v>
      </c>
    </row>
    <row r="169" spans="3:9" x14ac:dyDescent="0.3">
      <c r="C169" s="30">
        <v>45295</v>
      </c>
      <c r="D169" s="31">
        <v>102.53100000000001</v>
      </c>
      <c r="E169" s="31">
        <v>102.892</v>
      </c>
    </row>
    <row r="170" spans="3:9" x14ac:dyDescent="0.3">
      <c r="C170" s="30">
        <v>45296</v>
      </c>
      <c r="D170" s="31">
        <v>102.214</v>
      </c>
      <c r="E170" s="31">
        <v>102.574</v>
      </c>
    </row>
    <row r="171" spans="3:9" x14ac:dyDescent="0.3">
      <c r="C171" s="30">
        <v>45299</v>
      </c>
      <c r="D171" s="31">
        <v>102.319</v>
      </c>
      <c r="E171" s="31">
        <v>102.679</v>
      </c>
    </row>
    <row r="172" spans="3:9" x14ac:dyDescent="0.3">
      <c r="C172" s="30">
        <v>45300</v>
      </c>
      <c r="D172" s="31">
        <v>102.17100000000001</v>
      </c>
      <c r="E172" s="31">
        <v>102.53</v>
      </c>
    </row>
    <row r="173" spans="3:9" x14ac:dyDescent="0.3">
      <c r="C173" s="30">
        <v>45301</v>
      </c>
      <c r="D173" s="31">
        <v>102.05800000000001</v>
      </c>
      <c r="E173" s="31">
        <v>102.417</v>
      </c>
    </row>
    <row r="174" spans="3:9" x14ac:dyDescent="0.3">
      <c r="C174" s="30">
        <v>45302</v>
      </c>
      <c r="D174" s="31">
        <v>102.316</v>
      </c>
      <c r="E174" s="31">
        <v>102.675</v>
      </c>
    </row>
    <row r="175" spans="3:9" x14ac:dyDescent="0.3">
      <c r="C175" s="30">
        <v>45303</v>
      </c>
      <c r="D175" s="31">
        <v>102.379</v>
      </c>
      <c r="E175" s="31">
        <v>102.738</v>
      </c>
    </row>
    <row r="176" spans="3:9" x14ac:dyDescent="0.3">
      <c r="C176" s="30">
        <v>45306</v>
      </c>
      <c r="D176" s="31">
        <v>102.34699999999999</v>
      </c>
      <c r="E176" s="31">
        <v>102.706</v>
      </c>
    </row>
    <row r="177" spans="3:5" x14ac:dyDescent="0.3">
      <c r="C177" s="30">
        <v>45307</v>
      </c>
      <c r="D177" s="31">
        <v>102.18300000000001</v>
      </c>
      <c r="E177" s="31">
        <v>102.541</v>
      </c>
    </row>
    <row r="178" spans="3:5" x14ac:dyDescent="0.3">
      <c r="C178" s="30">
        <v>45308</v>
      </c>
      <c r="D178" s="31">
        <v>102.29600000000001</v>
      </c>
      <c r="E178" s="31">
        <v>102.655</v>
      </c>
    </row>
    <row r="179" spans="3:5" x14ac:dyDescent="0.3">
      <c r="C179" s="30">
        <v>45309</v>
      </c>
      <c r="D179" s="31">
        <v>102.173</v>
      </c>
      <c r="E179" s="31">
        <v>102.53100000000001</v>
      </c>
    </row>
    <row r="180" spans="3:5" x14ac:dyDescent="0.3">
      <c r="C180" s="30">
        <v>45310</v>
      </c>
      <c r="D180" s="31">
        <v>102.301</v>
      </c>
      <c r="E180" s="31">
        <v>102.65900000000001</v>
      </c>
    </row>
    <row r="181" spans="3:5" x14ac:dyDescent="0.3">
      <c r="C181" s="30">
        <v>45313</v>
      </c>
      <c r="D181" s="31">
        <v>102.28400000000001</v>
      </c>
      <c r="E181" s="31">
        <v>102.642</v>
      </c>
    </row>
    <row r="182" spans="3:5" x14ac:dyDescent="0.3">
      <c r="C182" s="30">
        <v>45314</v>
      </c>
      <c r="D182" s="31">
        <v>102.20399999999999</v>
      </c>
      <c r="E182" s="31">
        <v>102.56100000000001</v>
      </c>
    </row>
    <row r="183" spans="3:5" x14ac:dyDescent="0.3">
      <c r="C183" s="30">
        <v>45315</v>
      </c>
      <c r="D183" s="31">
        <v>102.175</v>
      </c>
      <c r="E183" s="31">
        <v>102.532</v>
      </c>
    </row>
    <row r="184" spans="3:5" x14ac:dyDescent="0.3">
      <c r="C184" s="30">
        <v>45316</v>
      </c>
      <c r="D184" s="31">
        <v>102.465</v>
      </c>
      <c r="E184" s="31">
        <v>102.82299999999999</v>
      </c>
    </row>
    <row r="185" spans="3:5" x14ac:dyDescent="0.3">
      <c r="C185" s="30">
        <v>45317</v>
      </c>
      <c r="D185" s="31">
        <v>102.482</v>
      </c>
      <c r="E185" s="31">
        <v>102.84</v>
      </c>
    </row>
    <row r="186" spans="3:5" x14ac:dyDescent="0.3">
      <c r="C186" s="30">
        <v>45320</v>
      </c>
      <c r="D186" s="31">
        <v>102.592</v>
      </c>
      <c r="E186" s="31">
        <v>102.95</v>
      </c>
    </row>
    <row r="187" spans="3:5" x14ac:dyDescent="0.3">
      <c r="C187" s="30">
        <v>45321</v>
      </c>
      <c r="D187" s="31">
        <v>102.717</v>
      </c>
      <c r="E187" s="31">
        <v>103.07599999999999</v>
      </c>
    </row>
    <row r="188" spans="3:5" x14ac:dyDescent="0.3">
      <c r="C188" s="30">
        <v>45322</v>
      </c>
      <c r="D188" s="31">
        <v>102.79</v>
      </c>
      <c r="E188" s="31">
        <v>103.149</v>
      </c>
    </row>
    <row r="189" spans="3:5" x14ac:dyDescent="0.3">
      <c r="C189" s="30">
        <v>45323</v>
      </c>
      <c r="D189" s="31">
        <v>102.85899999999999</v>
      </c>
      <c r="E189" s="31">
        <v>103.218</v>
      </c>
    </row>
    <row r="190" spans="3:5" x14ac:dyDescent="0.3">
      <c r="C190" s="30">
        <v>45324</v>
      </c>
      <c r="D190" s="31">
        <v>102.366</v>
      </c>
      <c r="E190" s="31">
        <v>102.72199999999999</v>
      </c>
    </row>
    <row r="191" spans="3:5" x14ac:dyDescent="0.3">
      <c r="C191" s="30">
        <v>45327</v>
      </c>
      <c r="D191" s="31">
        <v>102.575</v>
      </c>
      <c r="E191" s="31">
        <v>102.932</v>
      </c>
    </row>
    <row r="192" spans="3:5" x14ac:dyDescent="0.3">
      <c r="C192" s="30">
        <v>45328</v>
      </c>
      <c r="D192" s="31">
        <v>102.63</v>
      </c>
      <c r="E192" s="31">
        <v>102.98699999999999</v>
      </c>
    </row>
    <row r="193" spans="3:8" x14ac:dyDescent="0.3">
      <c r="C193" s="30">
        <v>45329</v>
      </c>
      <c r="D193" s="31">
        <v>102.40900000000001</v>
      </c>
      <c r="E193" s="31">
        <v>102.765</v>
      </c>
    </row>
    <row r="194" spans="3:8" x14ac:dyDescent="0.3">
      <c r="C194" s="30">
        <v>45330</v>
      </c>
      <c r="D194" s="31">
        <v>102.371</v>
      </c>
      <c r="E194" s="31">
        <v>102.726</v>
      </c>
    </row>
    <row r="195" spans="3:8" x14ac:dyDescent="0.3">
      <c r="C195" s="30">
        <v>45331</v>
      </c>
      <c r="D195" s="31">
        <v>102.44499999999999</v>
      </c>
      <c r="E195" s="31">
        <v>102.8</v>
      </c>
    </row>
    <row r="196" spans="3:8" x14ac:dyDescent="0.3">
      <c r="C196" s="30">
        <v>45334</v>
      </c>
      <c r="D196" s="31">
        <v>102.64</v>
      </c>
      <c r="E196" s="31">
        <v>102.996</v>
      </c>
    </row>
    <row r="197" spans="3:8" x14ac:dyDescent="0.3">
      <c r="C197" s="30">
        <v>45335</v>
      </c>
      <c r="D197" s="31">
        <v>102.367</v>
      </c>
      <c r="E197" s="31">
        <v>102.72199999999999</v>
      </c>
    </row>
    <row r="198" spans="3:8" x14ac:dyDescent="0.3">
      <c r="C198" s="30">
        <v>45336</v>
      </c>
      <c r="D198" s="31">
        <v>102.595</v>
      </c>
      <c r="E198" s="31">
        <v>102.95099999999999</v>
      </c>
    </row>
    <row r="199" spans="3:8" x14ac:dyDescent="0.3">
      <c r="C199" s="30">
        <v>45337</v>
      </c>
      <c r="D199" s="31">
        <v>102.39400000000001</v>
      </c>
      <c r="E199" s="31">
        <v>102.748</v>
      </c>
    </row>
    <row r="200" spans="3:8" x14ac:dyDescent="0.3">
      <c r="C200" s="30">
        <v>45338</v>
      </c>
      <c r="D200" s="31">
        <v>102.334</v>
      </c>
      <c r="E200" s="31">
        <v>102.688</v>
      </c>
      <c r="G200" s="368" t="s">
        <v>279</v>
      </c>
      <c r="H200" s="368"/>
    </row>
    <row r="201" spans="3:8" x14ac:dyDescent="0.3">
      <c r="C201" s="30">
        <v>45341</v>
      </c>
      <c r="D201" s="31">
        <v>102.355</v>
      </c>
      <c r="E201" s="31">
        <v>102.709</v>
      </c>
      <c r="G201" s="368"/>
      <c r="H201" s="368"/>
    </row>
    <row r="202" spans="3:8" x14ac:dyDescent="0.3">
      <c r="C202" s="30">
        <v>45342</v>
      </c>
      <c r="D202" s="31">
        <v>102.28700000000001</v>
      </c>
      <c r="E202" s="31">
        <v>102.64</v>
      </c>
    </row>
    <row r="203" spans="3:8" x14ac:dyDescent="0.3">
      <c r="C203" s="30">
        <v>45343</v>
      </c>
      <c r="D203" s="31">
        <v>102.164</v>
      </c>
      <c r="E203" s="31">
        <v>102.517</v>
      </c>
    </row>
    <row r="204" spans="3:8" x14ac:dyDescent="0.3">
      <c r="C204" s="30">
        <v>45344</v>
      </c>
      <c r="D204" s="31">
        <v>102.22799999999999</v>
      </c>
      <c r="E204" s="31">
        <v>102.581</v>
      </c>
    </row>
    <row r="205" spans="3:8" x14ac:dyDescent="0.3">
      <c r="C205" s="30">
        <v>45345</v>
      </c>
      <c r="D205" s="31">
        <v>102.879</v>
      </c>
      <c r="E205" s="31">
        <v>103.23399999999999</v>
      </c>
    </row>
    <row r="206" spans="3:8" x14ac:dyDescent="0.3">
      <c r="C206" s="30">
        <v>45348</v>
      </c>
      <c r="D206" s="31">
        <v>102.387</v>
      </c>
      <c r="E206" s="31">
        <v>102.74</v>
      </c>
    </row>
    <row r="207" spans="3:8" x14ac:dyDescent="0.3">
      <c r="C207" s="30">
        <v>45349</v>
      </c>
      <c r="D207" s="31">
        <v>102.33499999999999</v>
      </c>
      <c r="E207" s="31">
        <v>102.688</v>
      </c>
    </row>
    <row r="208" spans="3:8" x14ac:dyDescent="0.3">
      <c r="C208" s="30">
        <v>45350</v>
      </c>
      <c r="D208" s="31">
        <v>102.38800000000001</v>
      </c>
      <c r="E208" s="31">
        <v>102.741</v>
      </c>
    </row>
    <row r="209" spans="3:5" x14ac:dyDescent="0.3">
      <c r="C209" s="30">
        <v>45351</v>
      </c>
      <c r="D209" s="31">
        <v>102.47199999999999</v>
      </c>
      <c r="E209" s="31">
        <v>102.825</v>
      </c>
    </row>
    <row r="210" spans="3:5" x14ac:dyDescent="0.3">
      <c r="C210" s="30">
        <v>45352</v>
      </c>
      <c r="D210" s="31">
        <v>102.584</v>
      </c>
      <c r="E210" s="31">
        <v>102.937</v>
      </c>
    </row>
    <row r="211" spans="3:5" x14ac:dyDescent="0.3">
      <c r="C211" s="30">
        <v>45355</v>
      </c>
      <c r="D211" s="31">
        <v>102.706</v>
      </c>
      <c r="E211" s="31">
        <v>103.059</v>
      </c>
    </row>
    <row r="212" spans="3:5" x14ac:dyDescent="0.3">
      <c r="C212" s="30">
        <v>45356</v>
      </c>
      <c r="D212" s="31">
        <v>102.74299999999999</v>
      </c>
      <c r="E212" s="31">
        <v>103.096</v>
      </c>
    </row>
    <row r="213" spans="3:5" x14ac:dyDescent="0.3">
      <c r="C213" s="30">
        <v>45357</v>
      </c>
      <c r="D213" s="31">
        <v>102.867</v>
      </c>
      <c r="E213" s="31">
        <v>103.221</v>
      </c>
    </row>
    <row r="214" spans="3:5" x14ac:dyDescent="0.3">
      <c r="C214" s="30">
        <v>45358</v>
      </c>
      <c r="D214" s="31">
        <v>103.01600000000001</v>
      </c>
      <c r="E214" s="31">
        <v>103.37</v>
      </c>
    </row>
    <row r="215" spans="3:5" x14ac:dyDescent="0.3">
      <c r="C215" s="30">
        <v>45359</v>
      </c>
      <c r="D215" s="31">
        <v>102.974</v>
      </c>
      <c r="E215" s="31">
        <v>103.327</v>
      </c>
    </row>
    <row r="216" spans="3:5" x14ac:dyDescent="0.3">
      <c r="C216" s="30">
        <v>45362</v>
      </c>
      <c r="D216" s="31">
        <v>102.824</v>
      </c>
      <c r="E216" s="31">
        <v>103.17700000000001</v>
      </c>
    </row>
    <row r="217" spans="3:5" x14ac:dyDescent="0.3">
      <c r="C217" s="30">
        <v>45363</v>
      </c>
      <c r="D217" s="31">
        <v>103.05800000000001</v>
      </c>
      <c r="E217" s="31">
        <v>103.41200000000001</v>
      </c>
    </row>
    <row r="218" spans="3:5" x14ac:dyDescent="0.3">
      <c r="C218" s="30">
        <v>45364</v>
      </c>
      <c r="D218" s="31">
        <v>102.91800000000001</v>
      </c>
      <c r="E218" s="31">
        <v>103.271</v>
      </c>
    </row>
    <row r="219" spans="3:5" x14ac:dyDescent="0.3">
      <c r="C219" s="30">
        <v>45365</v>
      </c>
      <c r="D219" s="31">
        <v>102.922</v>
      </c>
      <c r="E219" s="31">
        <v>103.274</v>
      </c>
    </row>
    <row r="220" spans="3:5" x14ac:dyDescent="0.3">
      <c r="C220" s="30">
        <v>45366</v>
      </c>
      <c r="D220" s="31">
        <v>102.955</v>
      </c>
      <c r="E220" s="31">
        <v>103.307</v>
      </c>
    </row>
    <row r="221" spans="3:5" x14ac:dyDescent="0.3">
      <c r="C221" s="30">
        <v>45369</v>
      </c>
      <c r="D221" s="31">
        <v>102.92700000000001</v>
      </c>
      <c r="E221" s="31">
        <v>103.279</v>
      </c>
    </row>
    <row r="222" spans="3:5" x14ac:dyDescent="0.3">
      <c r="C222" s="30">
        <v>45370</v>
      </c>
      <c r="D222" s="31">
        <v>102.902</v>
      </c>
      <c r="E222" s="31">
        <v>103.254</v>
      </c>
    </row>
    <row r="223" spans="3:5" x14ac:dyDescent="0.3">
      <c r="C223" s="30">
        <v>45371</v>
      </c>
      <c r="D223" s="31">
        <v>102.99299999999999</v>
      </c>
      <c r="E223" s="31">
        <v>103.345</v>
      </c>
    </row>
    <row r="224" spans="3:5" x14ac:dyDescent="0.3">
      <c r="C224" s="30">
        <v>45372</v>
      </c>
      <c r="D224" s="31">
        <v>103.11</v>
      </c>
      <c r="E224" s="31">
        <v>103.462</v>
      </c>
    </row>
    <row r="225" spans="3:9" x14ac:dyDescent="0.3">
      <c r="C225" s="30">
        <v>45373</v>
      </c>
      <c r="D225" s="31">
        <v>103.227</v>
      </c>
      <c r="E225" s="31">
        <v>103.57899999999999</v>
      </c>
    </row>
    <row r="226" spans="3:9" x14ac:dyDescent="0.3">
      <c r="C226" s="30">
        <v>45376</v>
      </c>
      <c r="D226" s="31">
        <v>103.309</v>
      </c>
      <c r="E226" s="31">
        <v>103.66200000000001</v>
      </c>
    </row>
    <row r="227" spans="3:9" x14ac:dyDescent="0.3">
      <c r="C227" s="30">
        <v>45377</v>
      </c>
      <c r="D227" s="31">
        <v>103.45399999999999</v>
      </c>
      <c r="E227" s="31">
        <v>103.807</v>
      </c>
    </row>
    <row r="228" spans="3:9" x14ac:dyDescent="0.3">
      <c r="C228" s="30">
        <v>45378</v>
      </c>
      <c r="D228" s="31">
        <v>103.524</v>
      </c>
      <c r="E228" s="31">
        <v>103.877</v>
      </c>
    </row>
    <row r="229" spans="3:9" x14ac:dyDescent="0.3">
      <c r="C229" s="30">
        <v>45379</v>
      </c>
      <c r="D229" s="31">
        <v>103.52200000000001</v>
      </c>
      <c r="E229" s="31">
        <v>103.874</v>
      </c>
    </row>
    <row r="230" spans="3:9" x14ac:dyDescent="0.3">
      <c r="C230" s="30">
        <v>45380</v>
      </c>
      <c r="D230" s="31">
        <v>103.559</v>
      </c>
      <c r="E230" s="31">
        <v>103.91200000000001</v>
      </c>
    </row>
    <row r="232" spans="3:9" x14ac:dyDescent="0.3">
      <c r="C232" s="34"/>
      <c r="D232" s="34"/>
      <c r="E232" s="34"/>
      <c r="F232" s="34"/>
      <c r="G232" s="34"/>
      <c r="H232" s="34"/>
      <c r="I232" s="34"/>
    </row>
    <row r="233" spans="3:9" x14ac:dyDescent="0.3">
      <c r="D233" s="101" t="s">
        <v>245</v>
      </c>
      <c r="E233" s="101"/>
      <c r="F233" s="102" t="s">
        <v>246</v>
      </c>
      <c r="G233" s="102"/>
      <c r="H233" s="103" t="s">
        <v>247</v>
      </c>
      <c r="I233" s="103"/>
    </row>
    <row r="234" spans="3:9" x14ac:dyDescent="0.3">
      <c r="C234" s="18"/>
      <c r="D234" s="29" t="s">
        <v>248</v>
      </c>
      <c r="E234" s="29" t="s">
        <v>249</v>
      </c>
      <c r="F234" s="29" t="s">
        <v>250</v>
      </c>
      <c r="G234" s="29" t="s">
        <v>251</v>
      </c>
      <c r="H234" s="29" t="s">
        <v>252</v>
      </c>
      <c r="I234" s="29" t="s">
        <v>253</v>
      </c>
    </row>
    <row r="235" spans="3:9" x14ac:dyDescent="0.3">
      <c r="C235" s="30">
        <v>45292</v>
      </c>
      <c r="D235" s="31">
        <v>98.405000000000001</v>
      </c>
      <c r="E235" s="31">
        <v>98.584000000000003</v>
      </c>
      <c r="F235" s="31">
        <v>98.801000000000002</v>
      </c>
      <c r="G235" s="31">
        <v>98.992999999999995</v>
      </c>
      <c r="H235" s="31">
        <v>106.124</v>
      </c>
      <c r="I235" s="31">
        <v>106.843</v>
      </c>
    </row>
    <row r="236" spans="3:9" x14ac:dyDescent="0.3">
      <c r="C236" s="30">
        <v>45293</v>
      </c>
      <c r="D236" s="31">
        <v>98.111000000000004</v>
      </c>
      <c r="E236" s="31">
        <v>98.289000000000001</v>
      </c>
      <c r="F236" s="31">
        <v>98.75</v>
      </c>
      <c r="G236" s="31">
        <v>98.941999999999993</v>
      </c>
      <c r="H236" s="31">
        <v>105.477</v>
      </c>
      <c r="I236" s="31">
        <v>106.19</v>
      </c>
    </row>
    <row r="237" spans="3:9" x14ac:dyDescent="0.3">
      <c r="C237" s="30">
        <v>45294</v>
      </c>
      <c r="D237" s="31">
        <v>98.283000000000001</v>
      </c>
      <c r="E237" s="31">
        <v>98.462000000000003</v>
      </c>
      <c r="F237" s="31">
        <v>98.897000000000006</v>
      </c>
      <c r="G237" s="31">
        <v>99.364000000000004</v>
      </c>
      <c r="H237" s="31">
        <v>105.95699999999999</v>
      </c>
      <c r="I237" s="31">
        <v>106.67400000000001</v>
      </c>
    </row>
    <row r="238" spans="3:9" x14ac:dyDescent="0.3">
      <c r="C238" s="30">
        <v>45295</v>
      </c>
      <c r="D238" s="31">
        <v>98.135000000000005</v>
      </c>
      <c r="E238" s="31">
        <v>98.313000000000002</v>
      </c>
      <c r="F238" s="31">
        <v>98.677000000000007</v>
      </c>
      <c r="G238" s="31">
        <v>99.13</v>
      </c>
      <c r="H238" s="31">
        <v>105.181</v>
      </c>
      <c r="I238" s="31">
        <v>105.89100000000001</v>
      </c>
    </row>
    <row r="239" spans="3:9" x14ac:dyDescent="0.3">
      <c r="C239" s="30">
        <v>45296</v>
      </c>
      <c r="D239" s="31">
        <v>97.947999999999993</v>
      </c>
      <c r="E239" s="31">
        <v>98.125</v>
      </c>
      <c r="F239" s="31">
        <v>98.822000000000003</v>
      </c>
      <c r="G239" s="31">
        <v>99.46</v>
      </c>
      <c r="H239" s="31">
        <v>104.499</v>
      </c>
      <c r="I239" s="31">
        <v>105.203</v>
      </c>
    </row>
    <row r="240" spans="3:9" x14ac:dyDescent="0.3">
      <c r="C240" s="30">
        <v>45299</v>
      </c>
      <c r="D240" s="31">
        <v>98.18</v>
      </c>
      <c r="E240" s="31">
        <v>98.358000000000004</v>
      </c>
      <c r="F240" s="31">
        <v>98.646000000000001</v>
      </c>
      <c r="G240" s="31">
        <v>99.293999999999997</v>
      </c>
      <c r="H240" s="31">
        <v>104.61199999999999</v>
      </c>
      <c r="I240" s="31">
        <v>105.31699999999999</v>
      </c>
    </row>
    <row r="241" spans="3:9" x14ac:dyDescent="0.3">
      <c r="C241" s="30">
        <v>45300</v>
      </c>
      <c r="D241" s="31">
        <v>98.040999999999997</v>
      </c>
      <c r="E241" s="31">
        <v>98.218000000000004</v>
      </c>
      <c r="F241" s="31">
        <v>98.626000000000005</v>
      </c>
      <c r="G241" s="31">
        <v>99.244</v>
      </c>
      <c r="H241" s="31">
        <v>104.431</v>
      </c>
      <c r="I241" s="31">
        <v>105.134</v>
      </c>
    </row>
    <row r="242" spans="3:9" x14ac:dyDescent="0.3">
      <c r="C242" s="30">
        <v>45301</v>
      </c>
      <c r="D242" s="31">
        <v>98.057000000000002</v>
      </c>
      <c r="E242" s="31">
        <v>98.233999999999995</v>
      </c>
      <c r="F242" s="31">
        <v>98.438999999999993</v>
      </c>
      <c r="G242" s="31">
        <v>98.629000000000005</v>
      </c>
      <c r="H242" s="31">
        <v>104.289</v>
      </c>
      <c r="I242" s="31">
        <v>104.991</v>
      </c>
    </row>
    <row r="243" spans="3:9" x14ac:dyDescent="0.3">
      <c r="C243" s="30">
        <v>45302</v>
      </c>
      <c r="D243" s="31">
        <v>98.284999999999997</v>
      </c>
      <c r="E243" s="31">
        <v>98.468999999999994</v>
      </c>
      <c r="F243" s="31">
        <v>98.572999999999993</v>
      </c>
      <c r="G243" s="31">
        <v>98.820999999999998</v>
      </c>
      <c r="H243" s="31">
        <v>104.48399999999999</v>
      </c>
      <c r="I243" s="31">
        <v>105.187</v>
      </c>
    </row>
    <row r="244" spans="3:9" x14ac:dyDescent="0.3">
      <c r="C244" s="30">
        <v>45303</v>
      </c>
      <c r="D244" s="31">
        <v>98.546000000000006</v>
      </c>
      <c r="E244" s="31">
        <v>98.744</v>
      </c>
      <c r="F244" s="31">
        <v>98.936999999999998</v>
      </c>
      <c r="G244" s="31">
        <v>99.192999999999998</v>
      </c>
      <c r="H244" s="31">
        <v>104.822</v>
      </c>
      <c r="I244" s="31">
        <v>105.52800000000001</v>
      </c>
    </row>
    <row r="245" spans="3:9" x14ac:dyDescent="0.3">
      <c r="C245" s="30">
        <v>45306</v>
      </c>
      <c r="D245" s="31">
        <v>98.387</v>
      </c>
      <c r="E245" s="31">
        <v>98.62</v>
      </c>
      <c r="F245" s="31">
        <v>98.846999999999994</v>
      </c>
      <c r="G245" s="31">
        <v>99.100999999999999</v>
      </c>
      <c r="H245" s="31">
        <v>104.877</v>
      </c>
      <c r="I245" s="31">
        <v>105.583</v>
      </c>
    </row>
    <row r="246" spans="3:9" x14ac:dyDescent="0.3">
      <c r="C246" s="30">
        <v>45307</v>
      </c>
      <c r="D246" s="31">
        <v>98.284000000000006</v>
      </c>
      <c r="E246" s="31">
        <v>98.531000000000006</v>
      </c>
      <c r="F246" s="31">
        <v>98.676000000000002</v>
      </c>
      <c r="G246" s="31">
        <v>98.962999999999994</v>
      </c>
      <c r="H246" s="31">
        <v>104.184</v>
      </c>
      <c r="I246" s="31">
        <v>104.884</v>
      </c>
    </row>
    <row r="247" spans="3:9" x14ac:dyDescent="0.3">
      <c r="C247" s="30">
        <v>45308</v>
      </c>
      <c r="D247" s="31">
        <v>98.28</v>
      </c>
      <c r="E247" s="31">
        <v>98.513000000000005</v>
      </c>
      <c r="F247" s="31">
        <v>98.608999999999995</v>
      </c>
      <c r="G247" s="31">
        <v>98.864999999999995</v>
      </c>
      <c r="H247" s="31">
        <v>104.19499999999999</v>
      </c>
      <c r="I247" s="31">
        <v>104.895</v>
      </c>
    </row>
    <row r="248" spans="3:9" x14ac:dyDescent="0.3">
      <c r="C248" s="30">
        <v>45309</v>
      </c>
      <c r="D248" s="31">
        <v>98.257000000000005</v>
      </c>
      <c r="E248" s="31">
        <v>98.501000000000005</v>
      </c>
      <c r="F248" s="31">
        <v>98.665999999999997</v>
      </c>
      <c r="G248" s="31">
        <v>98.953999999999994</v>
      </c>
      <c r="H248" s="31">
        <v>104.003</v>
      </c>
      <c r="I248" s="31">
        <v>104.70099999999999</v>
      </c>
    </row>
    <row r="249" spans="3:9" x14ac:dyDescent="0.3">
      <c r="C249" s="30">
        <v>45310</v>
      </c>
      <c r="D249" s="31">
        <v>98.227000000000004</v>
      </c>
      <c r="E249" s="31">
        <v>98.465000000000003</v>
      </c>
      <c r="F249" s="31">
        <v>98.646000000000001</v>
      </c>
      <c r="G249" s="31">
        <v>98.894000000000005</v>
      </c>
      <c r="H249" s="31">
        <v>104.22</v>
      </c>
      <c r="I249" s="31">
        <v>104.92</v>
      </c>
    </row>
    <row r="250" spans="3:9" x14ac:dyDescent="0.3">
      <c r="C250" s="30">
        <v>45313</v>
      </c>
      <c r="D250" s="31">
        <v>98.445999999999998</v>
      </c>
      <c r="E250" s="31">
        <v>98.655000000000001</v>
      </c>
      <c r="F250" s="31">
        <v>98.715999999999994</v>
      </c>
      <c r="G250" s="31">
        <v>98.983999999999995</v>
      </c>
      <c r="H250" s="31">
        <v>104.181</v>
      </c>
      <c r="I250" s="31">
        <v>104.88</v>
      </c>
    </row>
    <row r="251" spans="3:9" x14ac:dyDescent="0.3">
      <c r="C251" s="30">
        <v>45314</v>
      </c>
      <c r="D251" s="31">
        <v>98.075999999999993</v>
      </c>
      <c r="E251" s="31">
        <v>98.251000000000005</v>
      </c>
      <c r="F251" s="31">
        <v>98.516000000000005</v>
      </c>
      <c r="G251" s="31">
        <v>98.704999999999998</v>
      </c>
      <c r="H251" s="31">
        <v>104.05200000000001</v>
      </c>
      <c r="I251" s="31">
        <v>104.75</v>
      </c>
    </row>
    <row r="252" spans="3:9" x14ac:dyDescent="0.3">
      <c r="C252" s="30">
        <v>45315</v>
      </c>
      <c r="D252" s="31">
        <v>98.436000000000007</v>
      </c>
      <c r="E252" s="31">
        <v>98.644999999999996</v>
      </c>
      <c r="F252" s="31">
        <v>98.665999999999997</v>
      </c>
      <c r="G252" s="31">
        <v>98.924000000000007</v>
      </c>
      <c r="H252" s="31">
        <v>104.078</v>
      </c>
      <c r="I252" s="31">
        <v>104.776</v>
      </c>
    </row>
    <row r="253" spans="3:9" x14ac:dyDescent="0.3">
      <c r="C253" s="30">
        <v>45316</v>
      </c>
      <c r="D253" s="31">
        <v>98.465999999999994</v>
      </c>
      <c r="E253" s="31">
        <v>98.683999999999997</v>
      </c>
      <c r="F253" s="31">
        <v>98.715999999999994</v>
      </c>
      <c r="G253" s="31">
        <v>98.978999999999999</v>
      </c>
      <c r="H253" s="31">
        <v>104.529</v>
      </c>
      <c r="I253" s="31">
        <v>105.23099999999999</v>
      </c>
    </row>
    <row r="254" spans="3:9" x14ac:dyDescent="0.3">
      <c r="C254" s="30">
        <v>45317</v>
      </c>
      <c r="D254" s="31">
        <v>98.436000000000007</v>
      </c>
      <c r="E254" s="31">
        <v>98.704999999999998</v>
      </c>
      <c r="F254" s="31">
        <v>98.706000000000003</v>
      </c>
      <c r="G254" s="31">
        <v>99.054000000000002</v>
      </c>
      <c r="H254" s="31">
        <v>104.777</v>
      </c>
      <c r="I254" s="31">
        <v>105.48099999999999</v>
      </c>
    </row>
    <row r="255" spans="3:9" x14ac:dyDescent="0.3">
      <c r="C255" s="30">
        <v>45320</v>
      </c>
      <c r="D255" s="31">
        <v>98.305999999999997</v>
      </c>
      <c r="E255" s="31">
        <v>98.480999999999995</v>
      </c>
      <c r="F255" s="31">
        <v>98.707999999999998</v>
      </c>
      <c r="G255" s="31">
        <v>98.896000000000001</v>
      </c>
      <c r="H255" s="31">
        <v>105.13800000000001</v>
      </c>
      <c r="I255" s="31">
        <v>105.84399999999999</v>
      </c>
    </row>
    <row r="256" spans="3:9" x14ac:dyDescent="0.3">
      <c r="C256" s="30">
        <v>45321</v>
      </c>
      <c r="D256" s="31">
        <v>98.322999999999993</v>
      </c>
      <c r="E256" s="31">
        <v>98.498000000000005</v>
      </c>
      <c r="F256" s="31">
        <v>98.837000000000003</v>
      </c>
      <c r="G256" s="31">
        <v>99.09</v>
      </c>
      <c r="H256" s="31">
        <v>105.232</v>
      </c>
      <c r="I256" s="31">
        <v>105.93899999999999</v>
      </c>
    </row>
    <row r="257" spans="3:9" x14ac:dyDescent="0.3">
      <c r="C257" s="30">
        <v>45322</v>
      </c>
      <c r="D257" s="31">
        <v>98.314999999999998</v>
      </c>
      <c r="E257" s="31">
        <v>98.49</v>
      </c>
      <c r="F257" s="31">
        <v>98.816999999999993</v>
      </c>
      <c r="G257" s="31">
        <v>99.006</v>
      </c>
      <c r="H257" s="31">
        <v>105.63800000000001</v>
      </c>
      <c r="I257" s="31">
        <v>106.348</v>
      </c>
    </row>
    <row r="258" spans="3:9" x14ac:dyDescent="0.3">
      <c r="C258" s="30">
        <v>45323</v>
      </c>
      <c r="D258" s="31">
        <v>98.385999999999996</v>
      </c>
      <c r="E258" s="31">
        <v>98.56</v>
      </c>
      <c r="F258" s="31">
        <v>98.927000000000007</v>
      </c>
      <c r="G258" s="31">
        <v>99.114999999999995</v>
      </c>
      <c r="H258" s="31">
        <v>105.747</v>
      </c>
      <c r="I258" s="31">
        <v>106.458</v>
      </c>
    </row>
    <row r="259" spans="3:9" x14ac:dyDescent="0.3">
      <c r="C259" s="30">
        <v>45324</v>
      </c>
      <c r="D259" s="31">
        <v>98.605999999999995</v>
      </c>
      <c r="E259" s="31">
        <v>98.804000000000002</v>
      </c>
      <c r="F259" s="31">
        <v>98.531999999999996</v>
      </c>
      <c r="G259" s="31">
        <v>98.718999999999994</v>
      </c>
      <c r="H259" s="31">
        <v>104.94499999999999</v>
      </c>
      <c r="I259" s="31">
        <v>105.649</v>
      </c>
    </row>
    <row r="260" spans="3:9" x14ac:dyDescent="0.3">
      <c r="C260" s="30">
        <v>45327</v>
      </c>
      <c r="D260" s="31">
        <v>98.42</v>
      </c>
      <c r="E260" s="31">
        <v>98.635000000000005</v>
      </c>
      <c r="F260" s="31">
        <v>98.76</v>
      </c>
      <c r="G260" s="31">
        <v>98.947999999999993</v>
      </c>
      <c r="H260" s="31">
        <v>105.223</v>
      </c>
      <c r="I260" s="31">
        <v>105.929</v>
      </c>
    </row>
    <row r="261" spans="3:9" x14ac:dyDescent="0.3">
      <c r="C261" s="30">
        <v>45328</v>
      </c>
      <c r="D261" s="31">
        <v>98.585999999999999</v>
      </c>
      <c r="E261" s="31">
        <v>98.774000000000001</v>
      </c>
      <c r="F261" s="31">
        <v>98.816000000000003</v>
      </c>
      <c r="G261" s="31">
        <v>99.004000000000005</v>
      </c>
      <c r="H261" s="31">
        <v>105.283</v>
      </c>
      <c r="I261" s="31">
        <v>105.989</v>
      </c>
    </row>
    <row r="262" spans="3:9" x14ac:dyDescent="0.3">
      <c r="C262" s="30">
        <v>45329</v>
      </c>
      <c r="D262" s="31">
        <v>98.281000000000006</v>
      </c>
      <c r="E262" s="31">
        <v>98.454999999999998</v>
      </c>
      <c r="F262" s="31">
        <v>98.620999999999995</v>
      </c>
      <c r="G262" s="31">
        <v>98.808000000000007</v>
      </c>
      <c r="H262" s="31">
        <v>105.065</v>
      </c>
      <c r="I262" s="31">
        <v>105.77</v>
      </c>
    </row>
    <row r="263" spans="3:9" x14ac:dyDescent="0.3">
      <c r="C263" s="30">
        <v>45330</v>
      </c>
      <c r="D263" s="31">
        <v>98.575999999999993</v>
      </c>
      <c r="E263" s="31">
        <v>98.784000000000006</v>
      </c>
      <c r="F263" s="31">
        <v>98.641000000000005</v>
      </c>
      <c r="G263" s="31">
        <v>98.828000000000003</v>
      </c>
      <c r="H263" s="31">
        <v>105.10599999999999</v>
      </c>
      <c r="I263" s="31">
        <v>105.81</v>
      </c>
    </row>
    <row r="264" spans="3:9" x14ac:dyDescent="0.3">
      <c r="C264" s="30">
        <v>45331</v>
      </c>
      <c r="D264" s="31">
        <v>98.516000000000005</v>
      </c>
      <c r="E264" s="31">
        <v>98.733999999999995</v>
      </c>
      <c r="F264" s="31">
        <v>98.727000000000004</v>
      </c>
      <c r="G264" s="31">
        <v>98.914000000000001</v>
      </c>
      <c r="H264" s="31">
        <v>105.21899999999999</v>
      </c>
      <c r="I264" s="31">
        <v>105.92400000000001</v>
      </c>
    </row>
    <row r="265" spans="3:9" x14ac:dyDescent="0.3">
      <c r="C265" s="30">
        <v>45334</v>
      </c>
      <c r="D265" s="31">
        <v>98.506</v>
      </c>
      <c r="E265" s="31">
        <v>98.733999999999995</v>
      </c>
      <c r="F265" s="31">
        <v>98.814999999999998</v>
      </c>
      <c r="G265" s="31">
        <v>99.081999999999994</v>
      </c>
      <c r="H265" s="31">
        <v>105.325</v>
      </c>
      <c r="I265" s="31">
        <v>106.03100000000001</v>
      </c>
    </row>
    <row r="266" spans="3:9" x14ac:dyDescent="0.3">
      <c r="C266" s="30">
        <v>45335</v>
      </c>
      <c r="D266" s="31">
        <v>98.3</v>
      </c>
      <c r="E266" s="31">
        <v>98.68</v>
      </c>
      <c r="F266" s="31">
        <v>98.591999999999999</v>
      </c>
      <c r="G266" s="31">
        <v>98.778000000000006</v>
      </c>
      <c r="H266" s="31">
        <v>104.937</v>
      </c>
      <c r="I266" s="31">
        <v>105.64</v>
      </c>
    </row>
    <row r="267" spans="3:9" x14ac:dyDescent="0.3">
      <c r="C267" s="30">
        <v>45336</v>
      </c>
      <c r="D267" s="31">
        <v>98.475999999999999</v>
      </c>
      <c r="E267" s="31">
        <v>98.694000000000003</v>
      </c>
      <c r="F267" s="31">
        <v>98.781999999999996</v>
      </c>
      <c r="G267" s="31">
        <v>98.968999999999994</v>
      </c>
      <c r="H267" s="31">
        <v>105.328</v>
      </c>
      <c r="I267" s="31">
        <v>106.03400000000001</v>
      </c>
    </row>
    <row r="268" spans="3:9" x14ac:dyDescent="0.3">
      <c r="C268" s="30">
        <v>45337</v>
      </c>
      <c r="D268" s="31">
        <v>98.352000000000004</v>
      </c>
      <c r="E268" s="31">
        <v>98.593000000000004</v>
      </c>
      <c r="F268" s="31">
        <v>98.679000000000002</v>
      </c>
      <c r="G268" s="31">
        <v>98.864999999999995</v>
      </c>
      <c r="H268" s="31">
        <v>105.126</v>
      </c>
      <c r="I268" s="31">
        <v>105.83</v>
      </c>
    </row>
    <row r="269" spans="3:9" x14ac:dyDescent="0.3">
      <c r="C269" s="30">
        <v>45338</v>
      </c>
      <c r="D269" s="31">
        <v>98.236999999999995</v>
      </c>
      <c r="E269" s="31">
        <v>98.409000000000006</v>
      </c>
      <c r="F269" s="31">
        <v>98.608000000000004</v>
      </c>
      <c r="G269" s="31">
        <v>98.793999999999997</v>
      </c>
      <c r="H269" s="31">
        <v>105.128</v>
      </c>
      <c r="I269" s="31">
        <v>105.831</v>
      </c>
    </row>
    <row r="270" spans="3:9" x14ac:dyDescent="0.3">
      <c r="C270" s="30">
        <v>45341</v>
      </c>
      <c r="D270" s="31">
        <v>98.215999999999994</v>
      </c>
      <c r="E270" s="31">
        <v>98.727000000000004</v>
      </c>
      <c r="F270" s="31">
        <v>98.625</v>
      </c>
      <c r="G270" s="31">
        <v>98.837999999999994</v>
      </c>
      <c r="H270" s="31">
        <v>104.97</v>
      </c>
      <c r="I270" s="31">
        <v>105.672</v>
      </c>
    </row>
    <row r="271" spans="3:9" x14ac:dyDescent="0.3">
      <c r="C271" s="30">
        <v>45342</v>
      </c>
      <c r="D271" s="31">
        <v>98.218999999999994</v>
      </c>
      <c r="E271" s="31">
        <v>98.39</v>
      </c>
      <c r="F271" s="31">
        <v>98.480999999999995</v>
      </c>
      <c r="G271" s="31">
        <v>98.665999999999997</v>
      </c>
      <c r="H271" s="31">
        <v>104.91500000000001</v>
      </c>
      <c r="I271" s="31">
        <v>106.19499999999999</v>
      </c>
    </row>
    <row r="272" spans="3:9" x14ac:dyDescent="0.3">
      <c r="C272" s="30">
        <v>45343</v>
      </c>
      <c r="D272" s="31">
        <v>98.355000000000004</v>
      </c>
      <c r="E272" s="31">
        <v>98.474999999999994</v>
      </c>
      <c r="F272" s="31">
        <v>98.385999999999996</v>
      </c>
      <c r="G272" s="31">
        <v>98.570999999999998</v>
      </c>
      <c r="H272" s="31">
        <v>104.765</v>
      </c>
      <c r="I272" s="31">
        <v>105.935</v>
      </c>
    </row>
    <row r="273" spans="3:9" x14ac:dyDescent="0.3">
      <c r="C273" s="30">
        <v>45344</v>
      </c>
      <c r="D273" s="31">
        <v>98.491</v>
      </c>
      <c r="E273" s="31">
        <v>98.709000000000003</v>
      </c>
      <c r="F273" s="31">
        <v>98.382999999999996</v>
      </c>
      <c r="G273" s="31">
        <v>98.567999999999998</v>
      </c>
      <c r="H273" s="31">
        <v>104.825</v>
      </c>
      <c r="I273" s="31">
        <v>105.52500000000001</v>
      </c>
    </row>
    <row r="274" spans="3:9" x14ac:dyDescent="0.3">
      <c r="C274" s="30">
        <v>45345</v>
      </c>
      <c r="D274" s="31">
        <v>98.45</v>
      </c>
      <c r="E274" s="31">
        <v>98.56</v>
      </c>
      <c r="F274" s="31">
        <v>98.897999999999996</v>
      </c>
      <c r="G274" s="31">
        <v>99.286000000000001</v>
      </c>
      <c r="H274" s="31">
        <v>105.2</v>
      </c>
      <c r="I274" s="31">
        <v>106.3</v>
      </c>
    </row>
    <row r="275" spans="3:9" x14ac:dyDescent="0.3">
      <c r="C275" s="30">
        <v>45348</v>
      </c>
      <c r="D275" s="31">
        <v>98.2</v>
      </c>
      <c r="E275" s="31">
        <v>98.701999999999998</v>
      </c>
      <c r="F275" s="31">
        <v>98.667000000000002</v>
      </c>
      <c r="G275" s="31">
        <v>98.852000000000004</v>
      </c>
      <c r="H275" s="31">
        <v>105.354</v>
      </c>
      <c r="I275" s="31">
        <v>106.05800000000001</v>
      </c>
    </row>
    <row r="276" spans="3:9" x14ac:dyDescent="0.3">
      <c r="C276" s="30">
        <v>45349</v>
      </c>
      <c r="D276" s="31">
        <v>98.194999999999993</v>
      </c>
      <c r="E276" s="31">
        <v>98.364999999999995</v>
      </c>
      <c r="F276" s="31">
        <v>98.658000000000001</v>
      </c>
      <c r="G276" s="31">
        <v>99.126999999999995</v>
      </c>
      <c r="H276" s="31">
        <v>105.298</v>
      </c>
      <c r="I276" s="31">
        <v>106.002</v>
      </c>
    </row>
    <row r="277" spans="3:9" x14ac:dyDescent="0.3">
      <c r="C277" s="30">
        <v>45350</v>
      </c>
      <c r="D277" s="31">
        <v>98.245999999999995</v>
      </c>
      <c r="E277" s="31">
        <v>98.501000000000005</v>
      </c>
      <c r="F277" s="31">
        <v>98.709000000000003</v>
      </c>
      <c r="G277" s="31">
        <v>98.894000000000005</v>
      </c>
      <c r="H277" s="31">
        <v>105.61499999999999</v>
      </c>
      <c r="I277" s="31">
        <v>106.63500000000001</v>
      </c>
    </row>
    <row r="278" spans="3:9" x14ac:dyDescent="0.3">
      <c r="C278" s="30">
        <v>45351</v>
      </c>
      <c r="D278" s="31">
        <v>98.236999999999995</v>
      </c>
      <c r="E278" s="31">
        <v>98.897000000000006</v>
      </c>
      <c r="F278" s="31">
        <v>98.734999999999999</v>
      </c>
      <c r="G278" s="31">
        <v>98.92</v>
      </c>
      <c r="H278" s="31">
        <v>105.72</v>
      </c>
      <c r="I278" s="31">
        <v>106.68</v>
      </c>
    </row>
    <row r="279" spans="3:9" x14ac:dyDescent="0.3">
      <c r="C279" s="30">
        <v>45352</v>
      </c>
      <c r="D279" s="31">
        <v>98.188000000000002</v>
      </c>
      <c r="E279" s="31">
        <v>98.608000000000004</v>
      </c>
      <c r="F279" s="31">
        <v>98.722999999999999</v>
      </c>
      <c r="G279" s="31">
        <v>99.298000000000002</v>
      </c>
      <c r="H279" s="31">
        <v>105.79</v>
      </c>
      <c r="I279" s="31">
        <v>107.06</v>
      </c>
    </row>
    <row r="280" spans="3:9" x14ac:dyDescent="0.3">
      <c r="C280" s="30">
        <v>45355</v>
      </c>
      <c r="D280" s="31">
        <v>98.375</v>
      </c>
      <c r="E280" s="31">
        <v>98.545000000000002</v>
      </c>
      <c r="F280" s="31">
        <v>98.808000000000007</v>
      </c>
      <c r="G280" s="31">
        <v>98.992999999999995</v>
      </c>
      <c r="H280" s="31">
        <v>106.05200000000001</v>
      </c>
      <c r="I280" s="31">
        <v>106.761</v>
      </c>
    </row>
    <row r="281" spans="3:9" x14ac:dyDescent="0.3">
      <c r="C281" s="30">
        <v>45356</v>
      </c>
      <c r="D281" s="31">
        <v>98.266999999999996</v>
      </c>
      <c r="E281" s="31">
        <v>98.713999999999999</v>
      </c>
      <c r="F281" s="31">
        <v>98.840999999999994</v>
      </c>
      <c r="G281" s="31">
        <v>99.025000000000006</v>
      </c>
      <c r="H281" s="31">
        <v>106.43</v>
      </c>
      <c r="I281" s="31">
        <v>107.45</v>
      </c>
    </row>
    <row r="282" spans="3:9" x14ac:dyDescent="0.3">
      <c r="C282" s="30">
        <v>45357</v>
      </c>
      <c r="D282" s="31">
        <v>98.27</v>
      </c>
      <c r="E282" s="31">
        <v>98.85</v>
      </c>
      <c r="F282" s="31">
        <v>98.772999999999996</v>
      </c>
      <c r="G282" s="31">
        <v>98.956999999999994</v>
      </c>
      <c r="H282" s="31">
        <v>106.5</v>
      </c>
      <c r="I282" s="31">
        <v>107.69</v>
      </c>
    </row>
    <row r="283" spans="3:9" x14ac:dyDescent="0.3">
      <c r="C283" s="30">
        <v>45358</v>
      </c>
      <c r="D283" s="31">
        <v>98.323999999999998</v>
      </c>
      <c r="E283" s="31">
        <v>98.873999999999995</v>
      </c>
      <c r="F283" s="31">
        <v>98.870999999999995</v>
      </c>
      <c r="G283" s="31">
        <v>99.055000000000007</v>
      </c>
      <c r="H283" s="31">
        <v>106.71299999999999</v>
      </c>
      <c r="I283" s="31">
        <v>107.42700000000001</v>
      </c>
    </row>
    <row r="284" spans="3:9" x14ac:dyDescent="0.3">
      <c r="C284" s="30">
        <v>45359</v>
      </c>
      <c r="D284" s="31">
        <v>98.399000000000001</v>
      </c>
      <c r="E284" s="31">
        <v>98.888999999999996</v>
      </c>
      <c r="F284" s="31">
        <v>98.852000000000004</v>
      </c>
      <c r="G284" s="31">
        <v>99.281999999999996</v>
      </c>
      <c r="H284" s="31">
        <v>106.746</v>
      </c>
      <c r="I284" s="31">
        <v>107.46</v>
      </c>
    </row>
    <row r="285" spans="3:9" x14ac:dyDescent="0.3">
      <c r="C285" s="30">
        <v>45362</v>
      </c>
      <c r="D285" s="31">
        <v>98.314999999999998</v>
      </c>
      <c r="E285" s="31">
        <v>98.483999999999995</v>
      </c>
      <c r="F285" s="31">
        <v>98.793000000000006</v>
      </c>
      <c r="G285" s="31">
        <v>98.977000000000004</v>
      </c>
      <c r="H285" s="31">
        <v>106.50700000000001</v>
      </c>
      <c r="I285" s="31">
        <v>107.21899999999999</v>
      </c>
    </row>
    <row r="286" spans="3:9" x14ac:dyDescent="0.3">
      <c r="C286" s="30">
        <v>45363</v>
      </c>
      <c r="D286" s="31">
        <v>98.518000000000001</v>
      </c>
      <c r="E286" s="31">
        <v>98.686999999999998</v>
      </c>
      <c r="F286" s="31">
        <v>98.938000000000002</v>
      </c>
      <c r="G286" s="31">
        <v>99.122</v>
      </c>
      <c r="H286" s="31">
        <v>106.881</v>
      </c>
      <c r="I286" s="31">
        <v>107.596</v>
      </c>
    </row>
    <row r="287" spans="3:9" x14ac:dyDescent="0.3">
      <c r="C287" s="30">
        <v>45364</v>
      </c>
      <c r="D287" s="31">
        <v>98.352999999999994</v>
      </c>
      <c r="E287" s="31">
        <v>98.521000000000001</v>
      </c>
      <c r="F287" s="31">
        <v>98.82</v>
      </c>
      <c r="G287" s="31">
        <v>99.003</v>
      </c>
      <c r="H287" s="31">
        <v>106.66200000000001</v>
      </c>
      <c r="I287" s="31">
        <v>107.375</v>
      </c>
    </row>
    <row r="288" spans="3:9" x14ac:dyDescent="0.3">
      <c r="C288" s="30">
        <v>45365</v>
      </c>
      <c r="D288" s="31">
        <v>98.427999999999997</v>
      </c>
      <c r="E288" s="31">
        <v>98.596000000000004</v>
      </c>
      <c r="F288" s="31">
        <v>98.81</v>
      </c>
      <c r="G288" s="31">
        <v>98.992999999999995</v>
      </c>
      <c r="H288" s="31">
        <v>106.605</v>
      </c>
      <c r="I288" s="31">
        <v>107.31699999999999</v>
      </c>
    </row>
    <row r="289" spans="3:10" x14ac:dyDescent="0.3">
      <c r="C289" s="30">
        <v>45366</v>
      </c>
      <c r="D289" s="31">
        <v>98.436000000000007</v>
      </c>
      <c r="E289" s="31">
        <v>98.603999999999999</v>
      </c>
      <c r="F289" s="31">
        <v>98.808999999999997</v>
      </c>
      <c r="G289" s="31">
        <v>98.992000000000004</v>
      </c>
      <c r="H289" s="31">
        <v>106.684</v>
      </c>
      <c r="I289" s="31">
        <v>107.396</v>
      </c>
    </row>
    <row r="290" spans="3:10" x14ac:dyDescent="0.3">
      <c r="C290" s="30">
        <v>45369</v>
      </c>
      <c r="D290" s="31">
        <v>98.04</v>
      </c>
      <c r="E290" s="31">
        <v>98.206999999999994</v>
      </c>
      <c r="F290" s="31">
        <v>98.798000000000002</v>
      </c>
      <c r="G290" s="31">
        <v>98.980999999999995</v>
      </c>
      <c r="H290" s="31">
        <v>106.625</v>
      </c>
      <c r="I290" s="31">
        <v>107.337</v>
      </c>
    </row>
    <row r="291" spans="3:10" x14ac:dyDescent="0.3">
      <c r="C291" s="30">
        <v>45370</v>
      </c>
      <c r="D291" s="31">
        <v>98.28</v>
      </c>
      <c r="E291" s="31">
        <v>98.447000000000003</v>
      </c>
      <c r="F291" s="31">
        <v>98.783000000000001</v>
      </c>
      <c r="G291" s="31">
        <v>98.965999999999994</v>
      </c>
      <c r="H291" s="31">
        <v>106.42700000000001</v>
      </c>
      <c r="I291" s="31">
        <v>107.137</v>
      </c>
    </row>
    <row r="292" spans="3:10" x14ac:dyDescent="0.3">
      <c r="C292" s="30">
        <v>45371</v>
      </c>
      <c r="D292" s="31">
        <v>98.299000000000007</v>
      </c>
      <c r="E292" s="31">
        <v>98.465999999999994</v>
      </c>
      <c r="F292" s="31">
        <v>98.968000000000004</v>
      </c>
      <c r="G292" s="31">
        <v>99.150999999999996</v>
      </c>
      <c r="H292" s="31">
        <v>106.55200000000001</v>
      </c>
      <c r="I292" s="31">
        <v>107.26300000000001</v>
      </c>
    </row>
    <row r="293" spans="3:10" x14ac:dyDescent="0.3">
      <c r="C293" s="30">
        <v>45372</v>
      </c>
      <c r="D293" s="31">
        <v>98.311000000000007</v>
      </c>
      <c r="E293" s="31">
        <v>98.477999999999994</v>
      </c>
      <c r="F293" s="31">
        <v>98.95</v>
      </c>
      <c r="G293" s="31">
        <v>99.132999999999996</v>
      </c>
      <c r="H293" s="31">
        <v>106.863</v>
      </c>
      <c r="I293" s="31">
        <v>107.57599999999999</v>
      </c>
    </row>
    <row r="294" spans="3:10" x14ac:dyDescent="0.3">
      <c r="C294" s="30">
        <v>45373</v>
      </c>
      <c r="D294" s="31">
        <v>98.352999999999994</v>
      </c>
      <c r="E294" s="31">
        <v>98.52</v>
      </c>
      <c r="F294" s="31">
        <v>99.051000000000002</v>
      </c>
      <c r="G294" s="31">
        <v>99.233999999999995</v>
      </c>
      <c r="H294" s="31">
        <v>107.071</v>
      </c>
      <c r="I294" s="31">
        <v>107.786</v>
      </c>
    </row>
    <row r="295" spans="3:10" x14ac:dyDescent="0.3">
      <c r="C295" s="30">
        <v>45376</v>
      </c>
      <c r="D295" s="31">
        <v>98.528999999999996</v>
      </c>
      <c r="E295" s="31">
        <v>98.695999999999998</v>
      </c>
      <c r="F295" s="31">
        <v>99.070999999999998</v>
      </c>
      <c r="G295" s="31">
        <v>99.254000000000005</v>
      </c>
      <c r="H295" s="31">
        <v>107.08799999999999</v>
      </c>
      <c r="I295" s="31">
        <v>107.803</v>
      </c>
    </row>
    <row r="296" spans="3:10" x14ac:dyDescent="0.3">
      <c r="C296" s="30">
        <v>45377</v>
      </c>
      <c r="D296" s="31">
        <v>98.518000000000001</v>
      </c>
      <c r="E296" s="31">
        <v>98.685000000000002</v>
      </c>
      <c r="F296" s="31">
        <v>99.093999999999994</v>
      </c>
      <c r="G296" s="31">
        <v>99.277000000000001</v>
      </c>
      <c r="H296" s="31">
        <v>107.208</v>
      </c>
      <c r="I296" s="31">
        <v>107.923</v>
      </c>
    </row>
    <row r="297" spans="3:10" x14ac:dyDescent="0.3">
      <c r="C297" s="30">
        <v>45378</v>
      </c>
      <c r="D297" s="31">
        <v>98.576999999999998</v>
      </c>
      <c r="E297" s="31">
        <v>98.742999999999995</v>
      </c>
      <c r="F297" s="31">
        <v>99.179000000000002</v>
      </c>
      <c r="G297" s="31">
        <v>99.361000000000004</v>
      </c>
      <c r="H297" s="31">
        <v>107.268</v>
      </c>
      <c r="I297" s="31">
        <v>107.983</v>
      </c>
    </row>
    <row r="298" spans="3:10" x14ac:dyDescent="0.3">
      <c r="C298" s="30">
        <v>45379</v>
      </c>
      <c r="D298" s="31">
        <v>98.450999999999993</v>
      </c>
      <c r="E298" s="31">
        <v>98.617000000000004</v>
      </c>
      <c r="F298" s="31">
        <v>99.150999999999996</v>
      </c>
      <c r="G298" s="31">
        <v>99.332999999999998</v>
      </c>
      <c r="H298" s="31">
        <v>107.251</v>
      </c>
      <c r="I298" s="31">
        <v>107.96599999999999</v>
      </c>
    </row>
    <row r="299" spans="3:10" x14ac:dyDescent="0.3">
      <c r="C299" s="30">
        <v>45380</v>
      </c>
      <c r="D299" s="31">
        <v>98.453999999999994</v>
      </c>
      <c r="E299" s="31">
        <v>98.62</v>
      </c>
      <c r="F299" s="31">
        <v>99.179000000000002</v>
      </c>
      <c r="G299" s="31">
        <v>99.361000000000004</v>
      </c>
      <c r="H299" s="31">
        <v>107.34399999999999</v>
      </c>
      <c r="I299" s="31">
        <v>108.06</v>
      </c>
    </row>
    <row r="302" spans="3:10" ht="56.25" customHeight="1" x14ac:dyDescent="0.3">
      <c r="E302" s="371"/>
      <c r="F302" s="371"/>
      <c r="G302" s="371"/>
      <c r="H302" s="368" t="s">
        <v>280</v>
      </c>
      <c r="I302" s="368"/>
      <c r="J302" s="100"/>
    </row>
    <row r="325" spans="3:9" x14ac:dyDescent="0.3">
      <c r="C325" s="34"/>
      <c r="D325" s="34"/>
      <c r="E325" s="34"/>
      <c r="F325" s="34"/>
      <c r="G325" s="34"/>
      <c r="H325" s="34"/>
      <c r="I325" s="34"/>
    </row>
    <row r="328" spans="3:9" x14ac:dyDescent="0.3">
      <c r="C328" s="18"/>
      <c r="D328" s="29" t="s">
        <v>159</v>
      </c>
      <c r="E328" s="29" t="s">
        <v>160</v>
      </c>
    </row>
    <row r="329" spans="3:9" x14ac:dyDescent="0.3">
      <c r="C329" s="30">
        <v>45292</v>
      </c>
      <c r="D329" s="31">
        <v>60.534999999999997</v>
      </c>
      <c r="E329" s="31">
        <v>61.152000000000001</v>
      </c>
    </row>
    <row r="330" spans="3:9" x14ac:dyDescent="0.3">
      <c r="C330" s="30">
        <v>45293</v>
      </c>
      <c r="D330" s="31">
        <v>59.984000000000002</v>
      </c>
      <c r="E330" s="31">
        <v>60.594000000000001</v>
      </c>
    </row>
    <row r="331" spans="3:9" x14ac:dyDescent="0.3">
      <c r="C331" s="30">
        <v>45294</v>
      </c>
      <c r="D331" s="31">
        <v>60.627000000000002</v>
      </c>
      <c r="E331" s="31">
        <v>61.244999999999997</v>
      </c>
    </row>
    <row r="332" spans="3:9" x14ac:dyDescent="0.3">
      <c r="C332" s="30">
        <v>45295</v>
      </c>
      <c r="D332" s="31">
        <v>60.100999999999999</v>
      </c>
      <c r="E332" s="31">
        <v>60.712000000000003</v>
      </c>
    </row>
    <row r="333" spans="3:9" x14ac:dyDescent="0.3">
      <c r="C333" s="30">
        <v>45296</v>
      </c>
      <c r="D333" s="31">
        <v>59.49</v>
      </c>
      <c r="E333" s="31">
        <v>60.094000000000001</v>
      </c>
    </row>
    <row r="334" spans="3:9" x14ac:dyDescent="0.3">
      <c r="C334" s="30">
        <v>45299</v>
      </c>
      <c r="D334" s="31">
        <v>59.808999999999997</v>
      </c>
      <c r="E334" s="31">
        <v>60.415999999999997</v>
      </c>
    </row>
    <row r="335" spans="3:9" x14ac:dyDescent="0.3">
      <c r="C335" s="30">
        <v>45300</v>
      </c>
      <c r="D335" s="31">
        <v>59.661999999999999</v>
      </c>
      <c r="E335" s="31">
        <v>60.268000000000001</v>
      </c>
    </row>
    <row r="336" spans="3:9" x14ac:dyDescent="0.3">
      <c r="C336" s="30">
        <v>45301</v>
      </c>
      <c r="D336" s="31">
        <v>59.472999999999999</v>
      </c>
      <c r="E336" s="31">
        <v>60.076000000000001</v>
      </c>
    </row>
    <row r="337" spans="3:5" x14ac:dyDescent="0.3">
      <c r="C337" s="30">
        <v>45302</v>
      </c>
      <c r="D337" s="31">
        <v>59.725000000000001</v>
      </c>
      <c r="E337" s="31">
        <v>60.331000000000003</v>
      </c>
    </row>
    <row r="338" spans="3:5" x14ac:dyDescent="0.3">
      <c r="C338" s="30">
        <v>45303</v>
      </c>
      <c r="D338" s="31">
        <v>60.301000000000002</v>
      </c>
      <c r="E338" s="31">
        <v>60.914000000000001</v>
      </c>
    </row>
    <row r="339" spans="3:5" x14ac:dyDescent="0.3">
      <c r="C339" s="30">
        <v>45306</v>
      </c>
      <c r="D339" s="31">
        <v>60.651000000000003</v>
      </c>
      <c r="E339" s="31">
        <v>61.268999999999998</v>
      </c>
    </row>
    <row r="340" spans="3:5" x14ac:dyDescent="0.3">
      <c r="C340" s="30">
        <v>45307</v>
      </c>
      <c r="D340" s="31">
        <v>59.942</v>
      </c>
      <c r="E340" s="31">
        <v>60.551000000000002</v>
      </c>
    </row>
    <row r="341" spans="3:5" x14ac:dyDescent="0.3">
      <c r="C341" s="30">
        <v>45308</v>
      </c>
      <c r="D341" s="31">
        <v>60.127000000000002</v>
      </c>
      <c r="E341" s="31">
        <v>60.738</v>
      </c>
    </row>
    <row r="342" spans="3:5" x14ac:dyDescent="0.3">
      <c r="C342" s="30">
        <v>45309</v>
      </c>
      <c r="D342" s="31">
        <v>59.764000000000003</v>
      </c>
      <c r="E342" s="31">
        <v>60.37</v>
      </c>
    </row>
    <row r="343" spans="3:5" x14ac:dyDescent="0.3">
      <c r="C343" s="30">
        <v>45310</v>
      </c>
      <c r="D343" s="31">
        <v>60.316000000000003</v>
      </c>
      <c r="E343" s="31">
        <v>60.929000000000002</v>
      </c>
    </row>
    <row r="344" spans="3:5" x14ac:dyDescent="0.3">
      <c r="C344" s="30">
        <v>45313</v>
      </c>
      <c r="D344" s="31">
        <v>60.057000000000002</v>
      </c>
      <c r="E344" s="31">
        <v>60.667000000000002</v>
      </c>
    </row>
    <row r="345" spans="3:5" x14ac:dyDescent="0.3">
      <c r="C345" s="30">
        <v>45314</v>
      </c>
      <c r="D345" s="31">
        <v>59.984000000000002</v>
      </c>
      <c r="E345" s="31">
        <v>60.593000000000004</v>
      </c>
    </row>
    <row r="346" spans="3:5" x14ac:dyDescent="0.3">
      <c r="C346" s="30">
        <v>45315</v>
      </c>
      <c r="D346" s="31">
        <v>59.597999999999999</v>
      </c>
      <c r="E346" s="31">
        <v>60.201999999999998</v>
      </c>
    </row>
    <row r="347" spans="3:5" x14ac:dyDescent="0.3">
      <c r="C347" s="30">
        <v>45316</v>
      </c>
      <c r="D347" s="31">
        <v>59.911000000000001</v>
      </c>
      <c r="E347" s="31">
        <v>60.518999999999998</v>
      </c>
    </row>
    <row r="348" spans="3:5" x14ac:dyDescent="0.3">
      <c r="C348" s="30">
        <v>45317</v>
      </c>
      <c r="D348" s="31">
        <v>60.371000000000002</v>
      </c>
      <c r="E348" s="31">
        <v>60.984000000000002</v>
      </c>
    </row>
    <row r="349" spans="3:5" x14ac:dyDescent="0.3">
      <c r="C349" s="30">
        <v>45320</v>
      </c>
      <c r="D349" s="31">
        <v>60.481000000000002</v>
      </c>
      <c r="E349" s="31">
        <v>61.095999999999997</v>
      </c>
    </row>
    <row r="350" spans="3:5" x14ac:dyDescent="0.3">
      <c r="C350" s="30">
        <v>45321</v>
      </c>
      <c r="D350" s="31">
        <v>61.283000000000001</v>
      </c>
      <c r="E350" s="31">
        <v>61.908000000000001</v>
      </c>
    </row>
    <row r="351" spans="3:5" x14ac:dyDescent="0.3">
      <c r="C351" s="30">
        <v>45322</v>
      </c>
      <c r="D351" s="31">
        <v>60.966000000000001</v>
      </c>
      <c r="E351" s="31">
        <v>61.587000000000003</v>
      </c>
    </row>
    <row r="352" spans="3:5" x14ac:dyDescent="0.3">
      <c r="C352" s="30">
        <v>45323</v>
      </c>
      <c r="D352" s="31">
        <v>61.290999999999997</v>
      </c>
      <c r="E352" s="31">
        <v>61.915999999999997</v>
      </c>
    </row>
    <row r="353" spans="3:8" x14ac:dyDescent="0.3">
      <c r="C353" s="30">
        <v>45324</v>
      </c>
      <c r="D353" s="31">
        <v>60.276000000000003</v>
      </c>
      <c r="E353" s="31">
        <v>60.887999999999998</v>
      </c>
    </row>
    <row r="354" spans="3:8" x14ac:dyDescent="0.3">
      <c r="C354" s="30">
        <v>45327</v>
      </c>
      <c r="D354" s="31">
        <v>60.523000000000003</v>
      </c>
      <c r="E354" s="31">
        <v>61.137999999999998</v>
      </c>
    </row>
    <row r="355" spans="3:8" x14ac:dyDescent="0.3">
      <c r="C355" s="30">
        <v>45328</v>
      </c>
      <c r="D355" s="31">
        <v>60.328000000000003</v>
      </c>
      <c r="E355" s="31">
        <v>60.94</v>
      </c>
    </row>
    <row r="356" spans="3:8" x14ac:dyDescent="0.3">
      <c r="C356" s="30">
        <v>45329</v>
      </c>
      <c r="D356" s="31">
        <v>60.16</v>
      </c>
      <c r="E356" s="31">
        <v>60.77</v>
      </c>
    </row>
    <row r="357" spans="3:8" x14ac:dyDescent="0.3">
      <c r="C357" s="30">
        <v>45330</v>
      </c>
      <c r="D357" s="31">
        <v>60.295999999999999</v>
      </c>
      <c r="E357" s="31">
        <v>60.908000000000001</v>
      </c>
    </row>
    <row r="358" spans="3:8" x14ac:dyDescent="0.3">
      <c r="C358" s="30">
        <v>45331</v>
      </c>
      <c r="D358" s="31">
        <v>60.526000000000003</v>
      </c>
      <c r="E358" s="31">
        <v>61.140999999999998</v>
      </c>
    </row>
    <row r="359" spans="3:8" x14ac:dyDescent="0.3">
      <c r="C359" s="30">
        <v>45334</v>
      </c>
      <c r="D359" s="31">
        <v>60.625</v>
      </c>
      <c r="E359" s="31">
        <v>61.241</v>
      </c>
    </row>
    <row r="360" spans="3:8" x14ac:dyDescent="0.3">
      <c r="C360" s="30">
        <v>45335</v>
      </c>
      <c r="D360" s="31">
        <v>59.819000000000003</v>
      </c>
      <c r="E360" s="31">
        <v>60.424999999999997</v>
      </c>
    </row>
    <row r="361" spans="3:8" x14ac:dyDescent="0.3">
      <c r="C361" s="30">
        <v>45336</v>
      </c>
      <c r="D361" s="31">
        <v>60.311</v>
      </c>
      <c r="E361" s="31">
        <v>60.923000000000002</v>
      </c>
    </row>
    <row r="362" spans="3:8" x14ac:dyDescent="0.3">
      <c r="C362" s="30">
        <v>45337</v>
      </c>
      <c r="D362" s="31">
        <v>60.185000000000002</v>
      </c>
      <c r="E362" s="31">
        <v>60.795000000000002</v>
      </c>
    </row>
    <row r="363" spans="3:8" x14ac:dyDescent="0.3">
      <c r="C363" s="30">
        <v>45338</v>
      </c>
      <c r="D363" s="31">
        <v>60.256</v>
      </c>
      <c r="E363" s="31">
        <v>60.866999999999997</v>
      </c>
      <c r="G363" s="368" t="s">
        <v>281</v>
      </c>
      <c r="H363" s="368"/>
    </row>
    <row r="364" spans="3:8" x14ac:dyDescent="0.3">
      <c r="C364" s="30">
        <v>45341</v>
      </c>
      <c r="D364" s="31">
        <v>60.277000000000001</v>
      </c>
      <c r="E364" s="31">
        <v>60.887999999999998</v>
      </c>
      <c r="G364" s="368"/>
      <c r="H364" s="368"/>
    </row>
    <row r="365" spans="3:8" x14ac:dyDescent="0.3">
      <c r="C365" s="30">
        <v>45342</v>
      </c>
      <c r="D365" s="31">
        <v>59.83</v>
      </c>
      <c r="E365" s="31">
        <v>61.491999999999997</v>
      </c>
    </row>
    <row r="366" spans="3:8" x14ac:dyDescent="0.3">
      <c r="C366" s="30">
        <v>45343</v>
      </c>
      <c r="D366" s="31">
        <v>59.49</v>
      </c>
      <c r="E366" s="31">
        <v>61.4</v>
      </c>
    </row>
    <row r="367" spans="3:8" x14ac:dyDescent="0.3">
      <c r="C367" s="30">
        <v>45344</v>
      </c>
      <c r="D367" s="31">
        <v>59.679000000000002</v>
      </c>
      <c r="E367" s="31">
        <v>60.965000000000003</v>
      </c>
    </row>
    <row r="368" spans="3:8" x14ac:dyDescent="0.3">
      <c r="C368" s="30">
        <v>45345</v>
      </c>
      <c r="D368" s="31">
        <v>59.984999999999999</v>
      </c>
      <c r="E368" s="31">
        <v>61.634999999999998</v>
      </c>
    </row>
    <row r="369" spans="3:5" x14ac:dyDescent="0.3">
      <c r="C369" s="30">
        <v>45348</v>
      </c>
      <c r="D369" s="31">
        <v>59.994999999999997</v>
      </c>
      <c r="E369" s="31">
        <v>61.41</v>
      </c>
    </row>
    <row r="370" spans="3:5" x14ac:dyDescent="0.3">
      <c r="C370" s="30">
        <v>45349</v>
      </c>
      <c r="D370" s="31">
        <v>59.716000000000001</v>
      </c>
      <c r="E370" s="31">
        <v>61.156999999999996</v>
      </c>
    </row>
    <row r="371" spans="3:5" x14ac:dyDescent="0.3">
      <c r="C371" s="30">
        <v>45350</v>
      </c>
      <c r="D371" s="31">
        <v>60.054000000000002</v>
      </c>
      <c r="E371" s="31">
        <v>61.250999999999998</v>
      </c>
    </row>
    <row r="372" spans="3:5" x14ac:dyDescent="0.3">
      <c r="C372" s="30">
        <v>45351</v>
      </c>
      <c r="D372" s="31">
        <v>59.99</v>
      </c>
      <c r="E372" s="31">
        <v>61.52</v>
      </c>
    </row>
    <row r="373" spans="3:5" x14ac:dyDescent="0.3">
      <c r="C373" s="30">
        <v>45352</v>
      </c>
      <c r="D373" s="31">
        <v>60.174999999999997</v>
      </c>
      <c r="E373" s="31">
        <v>61.645000000000003</v>
      </c>
    </row>
    <row r="374" spans="3:5" x14ac:dyDescent="0.3">
      <c r="C374" s="30">
        <v>45355</v>
      </c>
      <c r="D374" s="31">
        <v>60.183999999999997</v>
      </c>
      <c r="E374" s="31">
        <v>61.637</v>
      </c>
    </row>
    <row r="375" spans="3:5" x14ac:dyDescent="0.3">
      <c r="C375" s="30">
        <v>45356</v>
      </c>
      <c r="D375" s="31">
        <v>60.377000000000002</v>
      </c>
      <c r="E375" s="31">
        <v>61.786000000000001</v>
      </c>
    </row>
    <row r="376" spans="3:5" x14ac:dyDescent="0.3">
      <c r="C376" s="30">
        <v>45357</v>
      </c>
      <c r="D376" s="31">
        <v>60.628999999999998</v>
      </c>
      <c r="E376" s="31">
        <v>62.115000000000002</v>
      </c>
    </row>
    <row r="377" spans="3:5" x14ac:dyDescent="0.3">
      <c r="C377" s="30">
        <v>45358</v>
      </c>
      <c r="D377" s="31">
        <v>60.847000000000001</v>
      </c>
      <c r="E377" s="31">
        <v>62.329000000000001</v>
      </c>
    </row>
    <row r="378" spans="3:5" x14ac:dyDescent="0.3">
      <c r="C378" s="30">
        <v>45359</v>
      </c>
      <c r="D378" s="31">
        <v>61.05</v>
      </c>
      <c r="E378" s="31">
        <v>62.72</v>
      </c>
    </row>
    <row r="379" spans="3:5" x14ac:dyDescent="0.3">
      <c r="C379" s="30">
        <v>45362</v>
      </c>
      <c r="D379" s="31">
        <v>60.957999999999998</v>
      </c>
      <c r="E379" s="31">
        <v>61.576999999999998</v>
      </c>
    </row>
    <row r="380" spans="3:5" x14ac:dyDescent="0.3">
      <c r="C380" s="30">
        <v>45363</v>
      </c>
      <c r="D380" s="31">
        <v>61.451999999999998</v>
      </c>
      <c r="E380" s="31">
        <v>62.076999999999998</v>
      </c>
    </row>
    <row r="381" spans="3:5" x14ac:dyDescent="0.3">
      <c r="C381" s="30">
        <v>45364</v>
      </c>
      <c r="D381" s="31">
        <v>61.197000000000003</v>
      </c>
      <c r="E381" s="31">
        <v>61.817999999999998</v>
      </c>
    </row>
    <row r="382" spans="3:5" x14ac:dyDescent="0.3">
      <c r="C382" s="30">
        <v>45365</v>
      </c>
      <c r="D382" s="31">
        <v>61.341000000000001</v>
      </c>
      <c r="E382" s="31">
        <v>61.963999999999999</v>
      </c>
    </row>
    <row r="383" spans="3:5" x14ac:dyDescent="0.3">
      <c r="C383" s="30">
        <v>45366</v>
      </c>
      <c r="D383" s="31">
        <v>61.411999999999999</v>
      </c>
      <c r="E383" s="31">
        <v>62.036000000000001</v>
      </c>
    </row>
    <row r="384" spans="3:5" x14ac:dyDescent="0.3">
      <c r="C384" s="30">
        <v>45369</v>
      </c>
      <c r="D384" s="31">
        <v>61.287999999999997</v>
      </c>
      <c r="E384" s="31">
        <v>61.91</v>
      </c>
    </row>
    <row r="385" spans="3:9" x14ac:dyDescent="0.3">
      <c r="C385" s="30">
        <v>45370</v>
      </c>
      <c r="D385" s="31">
        <v>61.140999999999998</v>
      </c>
      <c r="E385" s="31">
        <v>61.761000000000003</v>
      </c>
    </row>
    <row r="386" spans="3:9" x14ac:dyDescent="0.3">
      <c r="C386" s="30">
        <v>45371</v>
      </c>
      <c r="D386" s="31">
        <v>61.156999999999996</v>
      </c>
      <c r="E386" s="31">
        <v>61.777999999999999</v>
      </c>
    </row>
    <row r="387" spans="3:9" x14ac:dyDescent="0.3">
      <c r="C387" s="30">
        <v>45372</v>
      </c>
      <c r="D387" s="31">
        <v>61.493000000000002</v>
      </c>
      <c r="E387" s="31">
        <v>63.009</v>
      </c>
    </row>
    <row r="388" spans="3:9" x14ac:dyDescent="0.3">
      <c r="C388" s="30">
        <v>45373</v>
      </c>
      <c r="D388" s="31">
        <v>61.776000000000003</v>
      </c>
      <c r="E388" s="31">
        <v>63.232999999999997</v>
      </c>
    </row>
    <row r="389" spans="3:9" x14ac:dyDescent="0.3">
      <c r="C389" s="30">
        <v>45376</v>
      </c>
      <c r="D389" s="31">
        <v>61.948999999999998</v>
      </c>
      <c r="E389" s="31">
        <v>63.38</v>
      </c>
    </row>
    <row r="390" spans="3:9" x14ac:dyDescent="0.3">
      <c r="C390" s="30">
        <v>45377</v>
      </c>
      <c r="D390" s="31">
        <v>62.31</v>
      </c>
      <c r="E390" s="31">
        <v>62.945</v>
      </c>
    </row>
    <row r="391" spans="3:9" x14ac:dyDescent="0.3">
      <c r="C391" s="30">
        <v>45378</v>
      </c>
      <c r="D391" s="31">
        <v>62.176000000000002</v>
      </c>
      <c r="E391" s="31">
        <v>63.503999999999998</v>
      </c>
    </row>
    <row r="392" spans="3:9" x14ac:dyDescent="0.3">
      <c r="C392" s="30">
        <v>45379</v>
      </c>
      <c r="D392" s="31">
        <v>62.222999999999999</v>
      </c>
      <c r="E392" s="31">
        <v>62.856000000000002</v>
      </c>
    </row>
    <row r="393" spans="3:9" x14ac:dyDescent="0.3">
      <c r="C393" s="30">
        <v>45380</v>
      </c>
      <c r="D393" s="31">
        <v>62.241</v>
      </c>
      <c r="E393" s="31">
        <v>62.874000000000002</v>
      </c>
    </row>
    <row r="396" spans="3:9" x14ac:dyDescent="0.3">
      <c r="C396" s="34"/>
      <c r="D396" s="34"/>
      <c r="E396" s="34"/>
      <c r="F396" s="34"/>
      <c r="G396" s="34"/>
      <c r="H396" s="34"/>
      <c r="I396" s="34"/>
    </row>
    <row r="399" spans="3:9" x14ac:dyDescent="0.3">
      <c r="C399" s="37"/>
      <c r="D399" s="29" t="s">
        <v>161</v>
      </c>
      <c r="E399" s="29" t="s">
        <v>162</v>
      </c>
    </row>
    <row r="400" spans="3:9" x14ac:dyDescent="0.3">
      <c r="C400" s="30">
        <v>45292</v>
      </c>
      <c r="D400" s="31">
        <v>104.996</v>
      </c>
      <c r="E400" s="31">
        <v>105.456</v>
      </c>
    </row>
    <row r="401" spans="3:8" x14ac:dyDescent="0.3">
      <c r="C401" s="30">
        <v>45293</v>
      </c>
      <c r="D401" s="31">
        <v>104.69</v>
      </c>
      <c r="E401" s="31">
        <v>105.148</v>
      </c>
    </row>
    <row r="402" spans="3:8" x14ac:dyDescent="0.3">
      <c r="C402" s="30">
        <v>45294</v>
      </c>
      <c r="D402" s="31">
        <v>104.889</v>
      </c>
      <c r="E402" s="31">
        <v>105.348</v>
      </c>
    </row>
    <row r="403" spans="3:8" x14ac:dyDescent="0.3">
      <c r="C403" s="30">
        <v>45295</v>
      </c>
      <c r="D403" s="31">
        <v>104.286</v>
      </c>
      <c r="E403" s="31">
        <v>104.741</v>
      </c>
    </row>
    <row r="404" spans="3:8" x14ac:dyDescent="0.3">
      <c r="C404" s="30">
        <v>45296</v>
      </c>
      <c r="D404" s="31">
        <v>103.845</v>
      </c>
      <c r="E404" s="31">
        <v>104.298</v>
      </c>
    </row>
    <row r="405" spans="3:8" x14ac:dyDescent="0.3">
      <c r="C405" s="30">
        <v>45299</v>
      </c>
      <c r="D405" s="31">
        <v>103.745</v>
      </c>
      <c r="E405" s="31">
        <v>104.197</v>
      </c>
    </row>
    <row r="406" spans="3:8" x14ac:dyDescent="0.3">
      <c r="C406" s="30">
        <v>45300</v>
      </c>
      <c r="D406" s="31">
        <v>103.399</v>
      </c>
      <c r="E406" s="31">
        <v>103.849</v>
      </c>
    </row>
    <row r="407" spans="3:8" x14ac:dyDescent="0.3">
      <c r="C407" s="30">
        <v>45301</v>
      </c>
      <c r="D407" s="31">
        <v>103.273</v>
      </c>
      <c r="E407" s="31">
        <v>103.72199999999999</v>
      </c>
    </row>
    <row r="408" spans="3:8" x14ac:dyDescent="0.3">
      <c r="C408" s="30">
        <v>45302</v>
      </c>
      <c r="D408" s="31">
        <v>103.492</v>
      </c>
      <c r="E408" s="31">
        <v>103.94199999999999</v>
      </c>
      <c r="G408" s="368" t="s">
        <v>282</v>
      </c>
      <c r="H408" s="368"/>
    </row>
    <row r="409" spans="3:8" x14ac:dyDescent="0.3">
      <c r="C409" s="30">
        <v>45303</v>
      </c>
      <c r="D409" s="31">
        <v>104.239</v>
      </c>
      <c r="E409" s="31">
        <v>104.693</v>
      </c>
      <c r="G409" s="368"/>
      <c r="H409" s="368"/>
    </row>
    <row r="410" spans="3:8" x14ac:dyDescent="0.3">
      <c r="C410" s="30">
        <v>45306</v>
      </c>
      <c r="D410" s="31">
        <v>104.187</v>
      </c>
      <c r="E410" s="31">
        <v>104.64</v>
      </c>
    </row>
    <row r="411" spans="3:8" x14ac:dyDescent="0.3">
      <c r="C411" s="30">
        <v>45307</v>
      </c>
      <c r="D411" s="31">
        <v>103.792</v>
      </c>
      <c r="E411" s="31">
        <v>104.24299999999999</v>
      </c>
    </row>
    <row r="412" spans="3:8" x14ac:dyDescent="0.3">
      <c r="C412" s="30">
        <v>45308</v>
      </c>
      <c r="D412" s="31">
        <v>103.77200000000001</v>
      </c>
      <c r="E412" s="31">
        <v>104.223</v>
      </c>
    </row>
    <row r="413" spans="3:8" x14ac:dyDescent="0.3">
      <c r="C413" s="30">
        <v>45309</v>
      </c>
      <c r="D413" s="31">
        <v>103.682</v>
      </c>
      <c r="E413" s="31">
        <v>104.13200000000001</v>
      </c>
    </row>
    <row r="414" spans="3:8" x14ac:dyDescent="0.3">
      <c r="C414" s="30">
        <v>45310</v>
      </c>
      <c r="D414" s="31">
        <v>103.94</v>
      </c>
      <c r="E414" s="31">
        <v>104.39100000000001</v>
      </c>
    </row>
    <row r="415" spans="3:8" x14ac:dyDescent="0.3">
      <c r="C415" s="30">
        <v>45313</v>
      </c>
      <c r="D415" s="31">
        <v>103.83</v>
      </c>
      <c r="E415" s="31">
        <v>104.28100000000001</v>
      </c>
    </row>
    <row r="416" spans="3:8" x14ac:dyDescent="0.3">
      <c r="C416" s="30">
        <v>45314</v>
      </c>
      <c r="D416" s="31">
        <v>103.82299999999999</v>
      </c>
      <c r="E416" s="31">
        <v>104.273</v>
      </c>
    </row>
    <row r="417" spans="3:5" x14ac:dyDescent="0.3">
      <c r="C417" s="30">
        <v>45315</v>
      </c>
      <c r="D417" s="31">
        <v>103.7</v>
      </c>
      <c r="E417" s="31">
        <v>104.15</v>
      </c>
    </row>
    <row r="418" spans="3:5" x14ac:dyDescent="0.3">
      <c r="C418" s="30">
        <v>45316</v>
      </c>
      <c r="D418" s="31">
        <v>104.137</v>
      </c>
      <c r="E418" s="31">
        <v>104.58799999999999</v>
      </c>
    </row>
    <row r="419" spans="3:5" x14ac:dyDescent="0.3">
      <c r="C419" s="30">
        <v>45317</v>
      </c>
      <c r="D419" s="31">
        <v>104.155</v>
      </c>
      <c r="E419" s="31">
        <v>104.60599999999999</v>
      </c>
    </row>
    <row r="420" spans="3:5" x14ac:dyDescent="0.3">
      <c r="C420" s="30">
        <v>45320</v>
      </c>
      <c r="D420" s="31">
        <v>104.339</v>
      </c>
      <c r="E420" s="31">
        <v>104.791</v>
      </c>
    </row>
    <row r="421" spans="3:5" x14ac:dyDescent="0.3">
      <c r="C421" s="30">
        <v>45321</v>
      </c>
      <c r="D421" s="31">
        <v>104.587</v>
      </c>
      <c r="E421" s="31">
        <v>105.04</v>
      </c>
    </row>
    <row r="422" spans="3:5" x14ac:dyDescent="0.3">
      <c r="C422" s="30">
        <v>45322</v>
      </c>
      <c r="D422" s="31">
        <v>104.554</v>
      </c>
      <c r="E422" s="31">
        <v>105.00700000000001</v>
      </c>
    </row>
    <row r="423" spans="3:5" x14ac:dyDescent="0.3">
      <c r="C423" s="30">
        <v>45323</v>
      </c>
      <c r="D423" s="31">
        <v>104.741</v>
      </c>
      <c r="E423" s="31">
        <v>105.19499999999999</v>
      </c>
    </row>
    <row r="424" spans="3:5" x14ac:dyDescent="0.3">
      <c r="C424" s="30">
        <v>45324</v>
      </c>
      <c r="D424" s="31">
        <v>104.131</v>
      </c>
      <c r="E424" s="31">
        <v>104.581</v>
      </c>
    </row>
    <row r="425" spans="3:5" x14ac:dyDescent="0.3">
      <c r="C425" s="30">
        <v>45327</v>
      </c>
      <c r="D425" s="31">
        <v>104.30200000000001</v>
      </c>
      <c r="E425" s="31">
        <v>104.753</v>
      </c>
    </row>
    <row r="426" spans="3:5" x14ac:dyDescent="0.3">
      <c r="C426" s="30">
        <v>45328</v>
      </c>
      <c r="D426" s="31">
        <v>104.43600000000001</v>
      </c>
      <c r="E426" s="31">
        <v>104.88800000000001</v>
      </c>
    </row>
    <row r="427" spans="3:5" x14ac:dyDescent="0.3">
      <c r="C427" s="30">
        <v>45329</v>
      </c>
      <c r="D427" s="31">
        <v>104.206</v>
      </c>
      <c r="E427" s="31">
        <v>104.65600000000001</v>
      </c>
    </row>
    <row r="428" spans="3:5" x14ac:dyDescent="0.3">
      <c r="C428" s="30">
        <v>45330</v>
      </c>
      <c r="D428" s="31">
        <v>104.125</v>
      </c>
      <c r="E428" s="31">
        <v>104.574</v>
      </c>
    </row>
    <row r="429" spans="3:5" x14ac:dyDescent="0.3">
      <c r="C429" s="30">
        <v>45331</v>
      </c>
      <c r="D429" s="31">
        <v>104.307</v>
      </c>
      <c r="E429" s="31">
        <v>104.75700000000001</v>
      </c>
    </row>
    <row r="430" spans="3:5" x14ac:dyDescent="0.3">
      <c r="C430" s="30">
        <v>45334</v>
      </c>
      <c r="D430" s="31">
        <v>104.42700000000001</v>
      </c>
      <c r="E430" s="31">
        <v>104.878</v>
      </c>
    </row>
    <row r="431" spans="3:5" x14ac:dyDescent="0.3">
      <c r="C431" s="30">
        <v>45335</v>
      </c>
      <c r="D431" s="31">
        <v>104.01300000000001</v>
      </c>
      <c r="E431" s="31">
        <v>104.461</v>
      </c>
    </row>
    <row r="432" spans="3:5" x14ac:dyDescent="0.3">
      <c r="C432" s="30">
        <v>45336</v>
      </c>
      <c r="D432" s="31">
        <v>104.458</v>
      </c>
      <c r="E432" s="31">
        <v>104.90900000000001</v>
      </c>
    </row>
    <row r="433" spans="3:5" x14ac:dyDescent="0.3">
      <c r="C433" s="30">
        <v>45337</v>
      </c>
      <c r="D433" s="31">
        <v>104.248</v>
      </c>
      <c r="E433" s="31">
        <v>104.697</v>
      </c>
    </row>
    <row r="434" spans="3:5" x14ac:dyDescent="0.3">
      <c r="C434" s="30">
        <v>45338</v>
      </c>
      <c r="D434" s="31">
        <v>104.15300000000001</v>
      </c>
      <c r="E434" s="31">
        <v>104.601</v>
      </c>
    </row>
    <row r="435" spans="3:5" x14ac:dyDescent="0.3">
      <c r="C435" s="30">
        <v>45341</v>
      </c>
      <c r="D435" s="31">
        <v>104.086</v>
      </c>
      <c r="E435" s="31">
        <v>104.53400000000001</v>
      </c>
    </row>
    <row r="436" spans="3:5" x14ac:dyDescent="0.3">
      <c r="C436" s="30">
        <v>45342</v>
      </c>
      <c r="D436" s="31">
        <v>103.625</v>
      </c>
      <c r="E436" s="31">
        <v>105.035</v>
      </c>
    </row>
    <row r="437" spans="3:5" x14ac:dyDescent="0.3">
      <c r="C437" s="30">
        <v>45343</v>
      </c>
      <c r="D437" s="31">
        <v>103.756</v>
      </c>
      <c r="E437" s="31">
        <v>104.202</v>
      </c>
    </row>
    <row r="438" spans="3:5" x14ac:dyDescent="0.3">
      <c r="C438" s="30">
        <v>45344</v>
      </c>
      <c r="D438" s="31">
        <v>103.85899999999999</v>
      </c>
      <c r="E438" s="31">
        <v>104.30500000000001</v>
      </c>
    </row>
    <row r="439" spans="3:5" x14ac:dyDescent="0.3">
      <c r="C439" s="30">
        <v>45345</v>
      </c>
      <c r="D439" s="31">
        <v>104.697</v>
      </c>
      <c r="E439" s="31">
        <v>105.14700000000001</v>
      </c>
    </row>
    <row r="440" spans="3:5" x14ac:dyDescent="0.3">
      <c r="C440" s="30">
        <v>45348</v>
      </c>
      <c r="D440" s="31">
        <v>103.91500000000001</v>
      </c>
      <c r="E440" s="31">
        <v>104.935</v>
      </c>
    </row>
    <row r="441" spans="3:5" x14ac:dyDescent="0.3">
      <c r="C441" s="30">
        <v>45349</v>
      </c>
      <c r="D441" s="31">
        <v>103.949</v>
      </c>
      <c r="E441" s="31">
        <v>104.395</v>
      </c>
    </row>
    <row r="442" spans="3:5" x14ac:dyDescent="0.3">
      <c r="C442" s="30">
        <v>45350</v>
      </c>
      <c r="D442" s="31">
        <v>104.068</v>
      </c>
      <c r="E442" s="31">
        <v>104.515</v>
      </c>
    </row>
    <row r="443" spans="3:5" x14ac:dyDescent="0.3">
      <c r="C443" s="30">
        <v>45351</v>
      </c>
      <c r="D443" s="31">
        <v>104.131</v>
      </c>
      <c r="E443" s="31">
        <v>104.577</v>
      </c>
    </row>
    <row r="444" spans="3:5" x14ac:dyDescent="0.3">
      <c r="C444" s="30">
        <v>45352</v>
      </c>
      <c r="D444" s="31">
        <v>104.09</v>
      </c>
      <c r="E444" s="31">
        <v>105.15</v>
      </c>
    </row>
    <row r="445" spans="3:5" x14ac:dyDescent="0.3">
      <c r="C445" s="30">
        <v>45355</v>
      </c>
      <c r="D445" s="31">
        <v>104.4</v>
      </c>
      <c r="E445" s="31">
        <v>104.848</v>
      </c>
    </row>
    <row r="446" spans="3:5" x14ac:dyDescent="0.3">
      <c r="C446" s="30">
        <v>45356</v>
      </c>
      <c r="D446" s="31">
        <v>104.502</v>
      </c>
      <c r="E446" s="31">
        <v>104.95</v>
      </c>
    </row>
    <row r="447" spans="3:5" x14ac:dyDescent="0.3">
      <c r="C447" s="30">
        <v>45357</v>
      </c>
      <c r="D447" s="31">
        <v>104.71299999999999</v>
      </c>
      <c r="E447" s="31">
        <v>105.16200000000001</v>
      </c>
    </row>
    <row r="448" spans="3:5" x14ac:dyDescent="0.3">
      <c r="C448" s="30">
        <v>45358</v>
      </c>
      <c r="D448" s="31">
        <v>104.82</v>
      </c>
      <c r="E448" s="31">
        <v>105.26900000000001</v>
      </c>
    </row>
    <row r="449" spans="3:5" x14ac:dyDescent="0.3">
      <c r="C449" s="30">
        <v>45359</v>
      </c>
      <c r="D449" s="31">
        <v>104.61</v>
      </c>
      <c r="E449" s="31">
        <v>105.87</v>
      </c>
    </row>
    <row r="450" spans="3:5" x14ac:dyDescent="0.3">
      <c r="C450" s="30">
        <v>45362</v>
      </c>
      <c r="D450" s="31">
        <v>104.691</v>
      </c>
      <c r="E450" s="31">
        <v>105.139</v>
      </c>
    </row>
    <row r="451" spans="3:5" x14ac:dyDescent="0.3">
      <c r="C451" s="30">
        <v>45363</v>
      </c>
      <c r="D451" s="31">
        <v>104.964</v>
      </c>
      <c r="E451" s="31">
        <v>105.413</v>
      </c>
    </row>
    <row r="452" spans="3:5" x14ac:dyDescent="0.3">
      <c r="C452" s="30">
        <v>45364</v>
      </c>
      <c r="D452" s="31">
        <v>104.876</v>
      </c>
      <c r="E452" s="31">
        <v>105.325</v>
      </c>
    </row>
    <row r="453" spans="3:5" x14ac:dyDescent="0.3">
      <c r="C453" s="30">
        <v>45365</v>
      </c>
      <c r="D453" s="31">
        <v>104.89100000000001</v>
      </c>
      <c r="E453" s="31">
        <v>105.339</v>
      </c>
    </row>
    <row r="454" spans="3:5" x14ac:dyDescent="0.3">
      <c r="C454" s="30">
        <v>45366</v>
      </c>
      <c r="D454" s="31">
        <v>105.039</v>
      </c>
      <c r="E454" s="31">
        <v>105.488</v>
      </c>
    </row>
    <row r="455" spans="3:5" x14ac:dyDescent="0.3">
      <c r="C455" s="30">
        <v>45369</v>
      </c>
      <c r="D455" s="31">
        <v>105.042</v>
      </c>
      <c r="E455" s="31">
        <v>105.491</v>
      </c>
    </row>
    <row r="456" spans="3:5" x14ac:dyDescent="0.3">
      <c r="C456" s="30">
        <v>45370</v>
      </c>
      <c r="D456" s="31">
        <v>105.032</v>
      </c>
      <c r="E456" s="31">
        <v>105.48099999999999</v>
      </c>
    </row>
    <row r="457" spans="3:5" x14ac:dyDescent="0.3">
      <c r="C457" s="30">
        <v>45371</v>
      </c>
      <c r="D457" s="31">
        <v>105.179</v>
      </c>
      <c r="E457" s="31">
        <v>105.628</v>
      </c>
    </row>
    <row r="458" spans="3:5" x14ac:dyDescent="0.3">
      <c r="C458" s="30">
        <v>45372</v>
      </c>
      <c r="D458" s="31">
        <v>105.346</v>
      </c>
      <c r="E458" s="31">
        <v>105.79600000000001</v>
      </c>
    </row>
    <row r="459" spans="3:5" x14ac:dyDescent="0.3">
      <c r="C459" s="30">
        <v>45373</v>
      </c>
      <c r="D459" s="31">
        <v>105.49</v>
      </c>
      <c r="E459" s="31">
        <v>105.94</v>
      </c>
    </row>
    <row r="460" spans="3:5" x14ac:dyDescent="0.3">
      <c r="C460" s="30">
        <v>45376</v>
      </c>
      <c r="D460" s="31">
        <v>105.514</v>
      </c>
      <c r="E460" s="31">
        <v>105.964</v>
      </c>
    </row>
    <row r="461" spans="3:5" x14ac:dyDescent="0.3">
      <c r="C461" s="30">
        <v>45377</v>
      </c>
      <c r="D461" s="31">
        <v>105.637</v>
      </c>
      <c r="E461" s="31">
        <v>106.08799999999999</v>
      </c>
    </row>
    <row r="462" spans="3:5" x14ac:dyDescent="0.3">
      <c r="C462" s="30">
        <v>45378</v>
      </c>
      <c r="D462" s="31">
        <v>105.733</v>
      </c>
      <c r="E462" s="31">
        <v>106.184</v>
      </c>
    </row>
    <row r="463" spans="3:5" x14ac:dyDescent="0.3">
      <c r="C463" s="30">
        <v>45379</v>
      </c>
      <c r="D463" s="31">
        <v>105.84099999999999</v>
      </c>
      <c r="E463" s="31">
        <v>106.292</v>
      </c>
    </row>
    <row r="464" spans="3:5" x14ac:dyDescent="0.3">
      <c r="C464" s="30">
        <v>45380</v>
      </c>
      <c r="D464" s="31">
        <v>105.907</v>
      </c>
      <c r="E464" s="31">
        <v>106.358</v>
      </c>
    </row>
    <row r="465" spans="3:5" x14ac:dyDescent="0.3">
      <c r="C465" s="30"/>
      <c r="D465" s="38"/>
      <c r="E465" s="38"/>
    </row>
    <row r="466" spans="3:5" x14ac:dyDescent="0.3">
      <c r="C466" s="30"/>
      <c r="D466" s="38"/>
      <c r="E466" s="38"/>
    </row>
    <row r="467" spans="3:5" x14ac:dyDescent="0.3">
      <c r="C467" s="30"/>
      <c r="D467" s="38"/>
      <c r="E467" s="38"/>
    </row>
    <row r="468" spans="3:5" x14ac:dyDescent="0.3">
      <c r="C468" s="30"/>
      <c r="D468" s="38"/>
      <c r="E468" s="38"/>
    </row>
    <row r="469" spans="3:5" x14ac:dyDescent="0.3">
      <c r="C469" s="30"/>
      <c r="D469" s="38"/>
      <c r="E469" s="38"/>
    </row>
    <row r="470" spans="3:5" x14ac:dyDescent="0.3">
      <c r="C470" s="30"/>
      <c r="D470" s="38"/>
      <c r="E470" s="38"/>
    </row>
    <row r="471" spans="3:5" x14ac:dyDescent="0.3">
      <c r="C471" s="30"/>
      <c r="D471" s="38"/>
      <c r="E471" s="38"/>
    </row>
    <row r="472" spans="3:5" x14ac:dyDescent="0.3">
      <c r="C472" s="30"/>
      <c r="D472" s="38"/>
      <c r="E472" s="38"/>
    </row>
    <row r="473" spans="3:5" x14ac:dyDescent="0.3">
      <c r="C473" s="30"/>
      <c r="D473" s="38"/>
      <c r="E473" s="38"/>
    </row>
    <row r="474" spans="3:5" x14ac:dyDescent="0.3">
      <c r="C474" s="30"/>
      <c r="D474" s="38"/>
      <c r="E474" s="38"/>
    </row>
    <row r="475" spans="3:5" x14ac:dyDescent="0.3">
      <c r="C475" s="30"/>
      <c r="D475" s="38"/>
      <c r="E475" s="38"/>
    </row>
    <row r="476" spans="3:5" x14ac:dyDescent="0.3">
      <c r="C476" s="30"/>
      <c r="D476" s="38"/>
      <c r="E476" s="38"/>
    </row>
    <row r="477" spans="3:5" x14ac:dyDescent="0.3">
      <c r="C477" s="30"/>
      <c r="D477" s="38"/>
      <c r="E477" s="38"/>
    </row>
    <row r="478" spans="3:5" x14ac:dyDescent="0.3">
      <c r="C478" s="30"/>
      <c r="D478" s="38"/>
      <c r="E478" s="38"/>
    </row>
    <row r="479" spans="3:5" x14ac:dyDescent="0.3">
      <c r="C479" s="30"/>
      <c r="D479" s="38"/>
      <c r="E479" s="38"/>
    </row>
    <row r="480" spans="3:5" x14ac:dyDescent="0.3">
      <c r="C480" s="30"/>
      <c r="D480" s="38"/>
      <c r="E480" s="38"/>
    </row>
    <row r="481" spans="3:9" x14ac:dyDescent="0.3">
      <c r="C481" s="30"/>
      <c r="D481" s="38"/>
      <c r="E481" s="38"/>
    </row>
    <row r="482" spans="3:9" x14ac:dyDescent="0.3">
      <c r="C482" s="30"/>
      <c r="D482" s="38"/>
      <c r="E482" s="38"/>
    </row>
    <row r="483" spans="3:9" x14ac:dyDescent="0.3">
      <c r="C483" s="30"/>
      <c r="D483" s="38"/>
      <c r="E483" s="38"/>
    </row>
    <row r="484" spans="3:9" x14ac:dyDescent="0.3">
      <c r="C484" s="30"/>
      <c r="D484" s="38"/>
      <c r="E484" s="38"/>
    </row>
    <row r="485" spans="3:9" x14ac:dyDescent="0.3">
      <c r="C485" s="30"/>
      <c r="D485" s="38"/>
      <c r="E485" s="38"/>
    </row>
    <row r="486" spans="3:9" x14ac:dyDescent="0.3">
      <c r="C486" s="30"/>
      <c r="D486" s="38"/>
      <c r="E486" s="38"/>
    </row>
    <row r="487" spans="3:9" x14ac:dyDescent="0.3">
      <c r="C487" s="30"/>
      <c r="D487" s="38"/>
      <c r="E487" s="38"/>
    </row>
    <row r="490" spans="3:9" x14ac:dyDescent="0.3">
      <c r="C490" s="34"/>
      <c r="D490" s="34"/>
      <c r="E490" s="34"/>
      <c r="F490" s="34"/>
      <c r="G490" s="34"/>
      <c r="H490" s="34"/>
      <c r="I490" s="34"/>
    </row>
    <row r="493" spans="3:9" x14ac:dyDescent="0.3">
      <c r="C493" s="37"/>
      <c r="D493" s="29" t="s">
        <v>163</v>
      </c>
      <c r="E493" s="29" t="s">
        <v>164</v>
      </c>
    </row>
    <row r="494" spans="3:9" x14ac:dyDescent="0.3">
      <c r="C494" s="30">
        <v>45292</v>
      </c>
      <c r="D494" s="31">
        <v>106.89100000000001</v>
      </c>
      <c r="E494" s="31">
        <v>107.38800000000001</v>
      </c>
    </row>
    <row r="495" spans="3:9" x14ac:dyDescent="0.3">
      <c r="C495" s="30">
        <v>45293</v>
      </c>
      <c r="D495" s="31">
        <v>106.515</v>
      </c>
      <c r="E495" s="31">
        <v>107.01</v>
      </c>
    </row>
    <row r="496" spans="3:9" x14ac:dyDescent="0.3">
      <c r="C496" s="30">
        <v>45294</v>
      </c>
      <c r="D496" s="31">
        <v>106.955</v>
      </c>
      <c r="E496" s="31">
        <v>107.452</v>
      </c>
    </row>
    <row r="497" spans="3:8" x14ac:dyDescent="0.3">
      <c r="C497" s="30">
        <v>45295</v>
      </c>
      <c r="D497" s="31">
        <v>106.277</v>
      </c>
      <c r="E497" s="31">
        <v>106.77</v>
      </c>
    </row>
    <row r="498" spans="3:8" x14ac:dyDescent="0.3">
      <c r="C498" s="30">
        <v>45296</v>
      </c>
      <c r="D498" s="31">
        <v>105.473</v>
      </c>
      <c r="E498" s="31">
        <v>105.961</v>
      </c>
    </row>
    <row r="499" spans="3:8" x14ac:dyDescent="0.3">
      <c r="C499" s="30">
        <v>45299</v>
      </c>
      <c r="D499" s="31">
        <v>105.51300000000001</v>
      </c>
      <c r="E499" s="31">
        <v>106.001</v>
      </c>
    </row>
    <row r="500" spans="3:8" x14ac:dyDescent="0.3">
      <c r="C500" s="30">
        <v>45300</v>
      </c>
      <c r="D500" s="31">
        <v>105.032</v>
      </c>
      <c r="E500" s="31">
        <v>105.517</v>
      </c>
    </row>
    <row r="501" spans="3:8" x14ac:dyDescent="0.3">
      <c r="C501" s="30">
        <v>45301</v>
      </c>
      <c r="D501" s="31">
        <v>104.712</v>
      </c>
      <c r="E501" s="31">
        <v>105.196</v>
      </c>
      <c r="G501" s="368" t="s">
        <v>283</v>
      </c>
      <c r="H501" s="368"/>
    </row>
    <row r="502" spans="3:8" x14ac:dyDescent="0.3">
      <c r="C502" s="30">
        <v>45302</v>
      </c>
      <c r="D502" s="31">
        <v>105.124</v>
      </c>
      <c r="E502" s="31">
        <v>105.61</v>
      </c>
      <c r="G502" s="368"/>
      <c r="H502" s="368"/>
    </row>
    <row r="503" spans="3:8" x14ac:dyDescent="0.3">
      <c r="C503" s="30">
        <v>45303</v>
      </c>
      <c r="D503" s="31">
        <v>105.593</v>
      </c>
      <c r="E503" s="31">
        <v>106.081</v>
      </c>
    </row>
    <row r="504" spans="3:8" x14ac:dyDescent="0.3">
      <c r="C504" s="30">
        <v>45306</v>
      </c>
      <c r="D504" s="31">
        <v>105.639</v>
      </c>
      <c r="E504" s="31">
        <v>106.128</v>
      </c>
    </row>
    <row r="505" spans="3:8" x14ac:dyDescent="0.3">
      <c r="C505" s="30">
        <v>45307</v>
      </c>
      <c r="D505" s="31">
        <v>105.027</v>
      </c>
      <c r="E505" s="31">
        <v>105.512</v>
      </c>
    </row>
    <row r="506" spans="3:8" x14ac:dyDescent="0.3">
      <c r="C506" s="30">
        <v>45308</v>
      </c>
      <c r="D506" s="31">
        <v>105.021</v>
      </c>
      <c r="E506" s="31">
        <v>105.506</v>
      </c>
    </row>
    <row r="507" spans="3:8" x14ac:dyDescent="0.3">
      <c r="C507" s="30">
        <v>45309</v>
      </c>
      <c r="D507" s="31">
        <v>104.79</v>
      </c>
      <c r="E507" s="31">
        <v>105.273</v>
      </c>
    </row>
    <row r="508" spans="3:8" x14ac:dyDescent="0.3">
      <c r="C508" s="30">
        <v>45310</v>
      </c>
      <c r="D508" s="31">
        <v>105.104</v>
      </c>
      <c r="E508" s="31">
        <v>105.589</v>
      </c>
    </row>
    <row r="509" spans="3:8" x14ac:dyDescent="0.3">
      <c r="C509" s="30">
        <v>45313</v>
      </c>
      <c r="D509" s="31">
        <v>105.08199999999999</v>
      </c>
      <c r="E509" s="31">
        <v>105.56699999999999</v>
      </c>
    </row>
    <row r="510" spans="3:8" x14ac:dyDescent="0.3">
      <c r="C510" s="30">
        <v>45314</v>
      </c>
      <c r="D510" s="31">
        <v>104.94499999999999</v>
      </c>
      <c r="E510" s="31">
        <v>105.429</v>
      </c>
    </row>
    <row r="511" spans="3:8" x14ac:dyDescent="0.3">
      <c r="C511" s="30">
        <v>45315</v>
      </c>
      <c r="D511" s="31">
        <v>104.813</v>
      </c>
      <c r="E511" s="31">
        <v>105.29600000000001</v>
      </c>
    </row>
    <row r="512" spans="3:8" x14ac:dyDescent="0.3">
      <c r="C512" s="30">
        <v>45316</v>
      </c>
      <c r="D512" s="31">
        <v>105.396</v>
      </c>
      <c r="E512" s="31">
        <v>105.88200000000001</v>
      </c>
    </row>
    <row r="513" spans="3:5" x14ac:dyDescent="0.3">
      <c r="C513" s="30">
        <v>45317</v>
      </c>
      <c r="D513" s="31">
        <v>105.477</v>
      </c>
      <c r="E513" s="31">
        <v>105.964</v>
      </c>
    </row>
    <row r="514" spans="3:5" x14ac:dyDescent="0.3">
      <c r="C514" s="30">
        <v>45320</v>
      </c>
      <c r="D514" s="31">
        <v>105.836</v>
      </c>
      <c r="E514" s="31">
        <v>106.325</v>
      </c>
    </row>
    <row r="515" spans="3:5" x14ac:dyDescent="0.3">
      <c r="C515" s="30">
        <v>45321</v>
      </c>
      <c r="D515" s="31">
        <v>106.033</v>
      </c>
      <c r="E515" s="31">
        <v>106.523</v>
      </c>
    </row>
    <row r="516" spans="3:5" x14ac:dyDescent="0.3">
      <c r="C516" s="30">
        <v>45322</v>
      </c>
      <c r="D516" s="31">
        <v>106.191</v>
      </c>
      <c r="E516" s="31">
        <v>106.682</v>
      </c>
    </row>
    <row r="517" spans="3:5" x14ac:dyDescent="0.3">
      <c r="C517" s="30">
        <v>45323</v>
      </c>
      <c r="D517" s="31">
        <v>106.49</v>
      </c>
      <c r="E517" s="31">
        <v>106.982</v>
      </c>
    </row>
    <row r="518" spans="3:5" x14ac:dyDescent="0.3">
      <c r="C518" s="30">
        <v>45324</v>
      </c>
      <c r="D518" s="31">
        <v>105.536</v>
      </c>
      <c r="E518" s="31">
        <v>106.02200000000001</v>
      </c>
    </row>
    <row r="519" spans="3:5" x14ac:dyDescent="0.3">
      <c r="C519" s="30">
        <v>45327</v>
      </c>
      <c r="D519" s="31">
        <v>105.741</v>
      </c>
      <c r="E519" s="31">
        <v>106.229</v>
      </c>
    </row>
    <row r="520" spans="3:5" x14ac:dyDescent="0.3">
      <c r="C520" s="30">
        <v>45328</v>
      </c>
      <c r="D520" s="31">
        <v>105.581</v>
      </c>
      <c r="E520" s="31">
        <v>106.068</v>
      </c>
    </row>
    <row r="521" spans="3:5" x14ac:dyDescent="0.3">
      <c r="C521" s="30">
        <v>45329</v>
      </c>
      <c r="D521" s="31">
        <v>105.35</v>
      </c>
      <c r="E521" s="31">
        <v>105.83499999999999</v>
      </c>
    </row>
    <row r="522" spans="3:5" x14ac:dyDescent="0.3">
      <c r="C522" s="30">
        <v>45330</v>
      </c>
      <c r="D522" s="31">
        <v>105.331</v>
      </c>
      <c r="E522" s="31">
        <v>105.816</v>
      </c>
    </row>
    <row r="523" spans="3:5" x14ac:dyDescent="0.3">
      <c r="C523" s="30">
        <v>45331</v>
      </c>
      <c r="D523" s="31">
        <v>105.70099999999999</v>
      </c>
      <c r="E523" s="31">
        <v>106.188</v>
      </c>
    </row>
    <row r="524" spans="3:5" x14ac:dyDescent="0.3">
      <c r="C524" s="30">
        <v>45334</v>
      </c>
      <c r="D524" s="31">
        <v>105.745</v>
      </c>
      <c r="E524" s="31">
        <v>106.232</v>
      </c>
    </row>
    <row r="525" spans="3:5" x14ac:dyDescent="0.3">
      <c r="C525" s="30">
        <v>45335</v>
      </c>
      <c r="D525" s="31">
        <v>105.297</v>
      </c>
      <c r="E525" s="31">
        <v>105.78100000000001</v>
      </c>
    </row>
    <row r="526" spans="3:5" x14ac:dyDescent="0.3">
      <c r="C526" s="30">
        <v>45336</v>
      </c>
      <c r="D526" s="31">
        <v>105.82899999999999</v>
      </c>
      <c r="E526" s="31">
        <v>106.316</v>
      </c>
    </row>
    <row r="527" spans="3:5" x14ac:dyDescent="0.3">
      <c r="C527" s="30">
        <v>45337</v>
      </c>
      <c r="D527" s="31">
        <v>105.624</v>
      </c>
      <c r="E527" s="31">
        <v>106.11</v>
      </c>
    </row>
    <row r="528" spans="3:5" x14ac:dyDescent="0.3">
      <c r="C528" s="30">
        <v>45338</v>
      </c>
      <c r="D528" s="31">
        <v>105.631</v>
      </c>
      <c r="E528" s="31">
        <v>106.117</v>
      </c>
    </row>
    <row r="529" spans="3:5" x14ac:dyDescent="0.3">
      <c r="C529" s="30">
        <v>45341</v>
      </c>
      <c r="D529" s="31">
        <v>105.48099999999999</v>
      </c>
      <c r="E529" s="31">
        <v>105.96599999999999</v>
      </c>
    </row>
    <row r="530" spans="3:5" x14ac:dyDescent="0.3">
      <c r="C530" s="30">
        <v>45342</v>
      </c>
      <c r="D530" s="31">
        <v>105.48699999999999</v>
      </c>
      <c r="E530" s="31">
        <v>105.97199999999999</v>
      </c>
    </row>
    <row r="531" spans="3:5" x14ac:dyDescent="0.3">
      <c r="C531" s="30">
        <v>45343</v>
      </c>
      <c r="D531" s="31">
        <v>105.21599999999999</v>
      </c>
      <c r="E531" s="31">
        <v>105.699</v>
      </c>
    </row>
    <row r="532" spans="3:5" x14ac:dyDescent="0.3">
      <c r="C532" s="30">
        <v>45344</v>
      </c>
      <c r="D532" s="31">
        <v>105.15</v>
      </c>
      <c r="E532" s="31">
        <v>105.633</v>
      </c>
    </row>
    <row r="533" spans="3:5" x14ac:dyDescent="0.3">
      <c r="C533" s="30">
        <v>45345</v>
      </c>
      <c r="D533" s="31">
        <v>105.92</v>
      </c>
      <c r="E533" s="31">
        <v>106.68</v>
      </c>
    </row>
    <row r="534" spans="3:5" x14ac:dyDescent="0.3">
      <c r="C534" s="30">
        <v>45348</v>
      </c>
      <c r="D534" s="31">
        <v>105.974</v>
      </c>
      <c r="E534" s="31">
        <v>106.461</v>
      </c>
    </row>
    <row r="535" spans="3:5" x14ac:dyDescent="0.3">
      <c r="C535" s="30">
        <v>45349</v>
      </c>
      <c r="D535" s="31">
        <v>105.895</v>
      </c>
      <c r="E535" s="31">
        <v>106.38200000000001</v>
      </c>
    </row>
    <row r="536" spans="3:5" x14ac:dyDescent="0.3">
      <c r="C536" s="30">
        <v>45350</v>
      </c>
      <c r="D536" s="31">
        <v>106.426</v>
      </c>
      <c r="E536" s="31">
        <v>106.916</v>
      </c>
    </row>
    <row r="537" spans="3:5" x14ac:dyDescent="0.3">
      <c r="C537" s="30">
        <v>45351</v>
      </c>
      <c r="D537" s="31">
        <v>106.51</v>
      </c>
      <c r="E537" s="31">
        <v>107</v>
      </c>
    </row>
    <row r="538" spans="3:5" x14ac:dyDescent="0.3">
      <c r="C538" s="30">
        <v>45352</v>
      </c>
      <c r="D538" s="31">
        <v>106.71</v>
      </c>
      <c r="E538" s="31">
        <v>107.20099999999999</v>
      </c>
    </row>
    <row r="539" spans="3:5" x14ac:dyDescent="0.3">
      <c r="C539" s="30">
        <v>45355</v>
      </c>
      <c r="D539" s="31">
        <v>106.988</v>
      </c>
      <c r="E539" s="31">
        <v>107.48099999999999</v>
      </c>
    </row>
    <row r="540" spans="3:5" x14ac:dyDescent="0.3">
      <c r="C540" s="30">
        <v>45356</v>
      </c>
      <c r="D540" s="31">
        <v>107.205</v>
      </c>
      <c r="E540" s="31">
        <v>107.699</v>
      </c>
    </row>
    <row r="541" spans="3:5" x14ac:dyDescent="0.3">
      <c r="C541" s="30">
        <v>45357</v>
      </c>
      <c r="D541" s="31">
        <v>107.411</v>
      </c>
      <c r="E541" s="31">
        <v>107.90600000000001</v>
      </c>
    </row>
    <row r="542" spans="3:5" x14ac:dyDescent="0.3">
      <c r="C542" s="30">
        <v>45358</v>
      </c>
      <c r="D542" s="31">
        <v>107.655</v>
      </c>
      <c r="E542" s="31">
        <v>108.151</v>
      </c>
    </row>
    <row r="543" spans="3:5" x14ac:dyDescent="0.3">
      <c r="C543" s="30">
        <v>45359</v>
      </c>
      <c r="D543" s="31">
        <v>107.61799999999999</v>
      </c>
      <c r="E543" s="31">
        <v>108.114</v>
      </c>
    </row>
    <row r="544" spans="3:5" x14ac:dyDescent="0.3">
      <c r="C544" s="30">
        <v>45362</v>
      </c>
      <c r="D544" s="31">
        <v>107.30800000000001</v>
      </c>
      <c r="E544" s="31">
        <v>107.80200000000001</v>
      </c>
    </row>
    <row r="545" spans="3:5" x14ac:dyDescent="0.3">
      <c r="C545" s="30">
        <v>45363</v>
      </c>
      <c r="D545" s="31">
        <v>107.74299999999999</v>
      </c>
      <c r="E545" s="31">
        <v>108.239</v>
      </c>
    </row>
    <row r="546" spans="3:5" x14ac:dyDescent="0.3">
      <c r="C546" s="30">
        <v>45364</v>
      </c>
      <c r="D546" s="31">
        <v>107.602</v>
      </c>
      <c r="E546" s="31">
        <v>108.09699999999999</v>
      </c>
    </row>
    <row r="547" spans="3:5" x14ac:dyDescent="0.3">
      <c r="C547" s="30">
        <v>45365</v>
      </c>
      <c r="D547" s="31">
        <v>107.57599999999999</v>
      </c>
      <c r="E547" s="31">
        <v>108.071</v>
      </c>
    </row>
    <row r="548" spans="3:5" x14ac:dyDescent="0.3">
      <c r="C548" s="30">
        <v>45366</v>
      </c>
      <c r="D548" s="31">
        <v>107.66500000000001</v>
      </c>
      <c r="E548" s="31">
        <v>108.16</v>
      </c>
    </row>
    <row r="549" spans="3:5" x14ac:dyDescent="0.3">
      <c r="C549" s="30">
        <v>45369</v>
      </c>
      <c r="D549" s="31">
        <v>107.65300000000001</v>
      </c>
      <c r="E549" s="31">
        <v>108.148</v>
      </c>
    </row>
    <row r="550" spans="3:5" x14ac:dyDescent="0.3">
      <c r="C550" s="30">
        <v>45370</v>
      </c>
      <c r="D550" s="31">
        <v>107.508</v>
      </c>
      <c r="E550" s="31">
        <v>108.002</v>
      </c>
    </row>
    <row r="551" spans="3:5" x14ac:dyDescent="0.3">
      <c r="C551" s="30">
        <v>45371</v>
      </c>
      <c r="D551" s="31">
        <v>107.687</v>
      </c>
      <c r="E551" s="31">
        <v>108.182</v>
      </c>
    </row>
    <row r="552" spans="3:5" x14ac:dyDescent="0.3">
      <c r="C552" s="30">
        <v>45372</v>
      </c>
      <c r="D552" s="31">
        <v>108.005</v>
      </c>
      <c r="E552" s="31">
        <v>108.502</v>
      </c>
    </row>
    <row r="553" spans="3:5" x14ac:dyDescent="0.3">
      <c r="C553" s="30">
        <v>45373</v>
      </c>
      <c r="D553" s="31">
        <v>108.22499999999999</v>
      </c>
      <c r="E553" s="31">
        <v>108.723</v>
      </c>
    </row>
    <row r="554" spans="3:5" x14ac:dyDescent="0.3">
      <c r="C554" s="30">
        <v>45376</v>
      </c>
      <c r="D554" s="31">
        <v>108.26</v>
      </c>
      <c r="E554" s="31">
        <v>108.758</v>
      </c>
    </row>
    <row r="555" spans="3:5" x14ac:dyDescent="0.3">
      <c r="C555" s="30">
        <v>45377</v>
      </c>
      <c r="D555" s="31">
        <v>108.349</v>
      </c>
      <c r="E555" s="31">
        <v>108.848</v>
      </c>
    </row>
    <row r="556" spans="3:5" x14ac:dyDescent="0.3">
      <c r="C556" s="30">
        <v>45378</v>
      </c>
      <c r="D556" s="31">
        <v>108.435</v>
      </c>
      <c r="E556" s="31">
        <v>108.934</v>
      </c>
    </row>
    <row r="557" spans="3:5" x14ac:dyDescent="0.3">
      <c r="C557" s="30">
        <v>45379</v>
      </c>
      <c r="D557" s="31">
        <v>108.425</v>
      </c>
      <c r="E557" s="31">
        <v>108.92400000000001</v>
      </c>
    </row>
    <row r="558" spans="3:5" x14ac:dyDescent="0.3">
      <c r="C558" s="30">
        <v>45380</v>
      </c>
      <c r="D558" s="31">
        <v>108.509</v>
      </c>
      <c r="E558" s="31">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A22" workbookViewId="0">
      <selection activeCell="K55" sqref="K55"/>
    </sheetView>
  </sheetViews>
  <sheetFormatPr defaultRowHeight="15.6" x14ac:dyDescent="0.3"/>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A7" workbookViewId="0">
      <selection activeCell="B5" sqref="B5"/>
    </sheetView>
  </sheetViews>
  <sheetFormatPr defaultRowHeight="15.6" x14ac:dyDescent="0.3"/>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23"/>
  <sheetViews>
    <sheetView showGridLines="0" topLeftCell="A7" workbookViewId="0">
      <selection activeCell="A7" sqref="A7"/>
    </sheetView>
  </sheetViews>
  <sheetFormatPr defaultRowHeight="15.6" x14ac:dyDescent="0.3"/>
  <cols>
    <col min="4" max="4" width="2.3984375" customWidth="1"/>
    <col min="5" max="5" width="7.8984375" customWidth="1"/>
    <col min="11" max="11" width="10.5" customWidth="1"/>
    <col min="12" max="12" width="2" customWidth="1"/>
  </cols>
  <sheetData>
    <row r="3" spans="1:2" x14ac:dyDescent="0.3">
      <c r="A3" s="38"/>
      <c r="B3" s="38"/>
    </row>
    <row r="4" spans="1:2" x14ac:dyDescent="0.3">
      <c r="A4" s="38"/>
      <c r="B4" s="38"/>
    </row>
    <row r="5" spans="1:2" x14ac:dyDescent="0.3">
      <c r="A5" s="38"/>
      <c r="B5" s="38"/>
    </row>
    <row r="6" spans="1:2" x14ac:dyDescent="0.3">
      <c r="A6" s="38"/>
      <c r="B6" s="38"/>
    </row>
    <row r="7" spans="1:2" x14ac:dyDescent="0.3">
      <c r="A7" s="38"/>
      <c r="B7" s="38"/>
    </row>
    <row r="8" spans="1:2" x14ac:dyDescent="0.3">
      <c r="A8" s="38"/>
      <c r="B8" s="38"/>
    </row>
    <row r="9" spans="1:2" x14ac:dyDescent="0.3">
      <c r="A9" s="38"/>
      <c r="B9" s="38"/>
    </row>
    <row r="10" spans="1:2" x14ac:dyDescent="0.3">
      <c r="A10" s="38"/>
      <c r="B10" s="38"/>
    </row>
    <row r="11" spans="1:2" x14ac:dyDescent="0.3">
      <c r="A11" s="38"/>
      <c r="B11" s="38"/>
    </row>
    <row r="12" spans="1:2" x14ac:dyDescent="0.3">
      <c r="A12" s="38"/>
      <c r="B12" s="38"/>
    </row>
    <row r="13" spans="1:2" x14ac:dyDescent="0.3">
      <c r="A13" s="38"/>
      <c r="B13" s="38"/>
    </row>
    <row r="14" spans="1:2" x14ac:dyDescent="0.3">
      <c r="A14" s="38"/>
      <c r="B14" s="38"/>
    </row>
    <row r="15" spans="1:2" x14ac:dyDescent="0.3">
      <c r="A15" s="38"/>
      <c r="B15" s="38"/>
    </row>
    <row r="22" spans="1:3" ht="15.75" customHeight="1" x14ac:dyDescent="0.3">
      <c r="A22" s="365"/>
      <c r="B22" s="365"/>
      <c r="C22" s="365"/>
    </row>
    <row r="23" spans="1:3" ht="26.25" customHeight="1" x14ac:dyDescent="0.3">
      <c r="A23" s="365"/>
      <c r="B23" s="365"/>
      <c r="C23" s="365"/>
    </row>
  </sheetData>
  <mergeCells count="1">
    <mergeCell ref="A22:C23"/>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0"/>
  <sheetViews>
    <sheetView showGridLines="0" workbookViewId="0"/>
  </sheetViews>
  <sheetFormatPr defaultRowHeight="15.6" x14ac:dyDescent="0.3"/>
  <cols>
    <col min="1" max="1" width="16.59765625" customWidth="1"/>
    <col min="2" max="2" width="36.3984375" customWidth="1"/>
    <col min="3" max="3" width="10.69921875" bestFit="1" customWidth="1"/>
    <col min="4" max="5" width="17" customWidth="1"/>
  </cols>
  <sheetData>
    <row r="1" spans="1:5" x14ac:dyDescent="0.3">
      <c r="A1" s="39"/>
      <c r="B1" s="39"/>
      <c r="C1" s="39"/>
      <c r="D1" s="39"/>
      <c r="E1" s="39"/>
    </row>
    <row r="2" spans="1:5" ht="69" customHeight="1" thickBot="1" x14ac:dyDescent="0.35">
      <c r="A2" s="372" t="s">
        <v>240</v>
      </c>
      <c r="B2" s="373"/>
      <c r="C2" s="373"/>
      <c r="D2" s="373"/>
      <c r="E2" s="373"/>
    </row>
    <row r="3" spans="1:5" ht="31.8" thickBot="1" x14ac:dyDescent="0.35">
      <c r="A3" s="41" t="s">
        <v>165</v>
      </c>
      <c r="B3" s="42" t="s">
        <v>166</v>
      </c>
      <c r="C3" s="42" t="s">
        <v>167</v>
      </c>
      <c r="D3" s="42" t="s">
        <v>237</v>
      </c>
      <c r="E3" s="43" t="s">
        <v>168</v>
      </c>
    </row>
    <row r="4" spans="1:5" ht="16.2" thickBot="1" x14ac:dyDescent="0.35">
      <c r="A4" s="374" t="s">
        <v>238</v>
      </c>
      <c r="B4" s="375"/>
      <c r="C4" s="375"/>
      <c r="D4" s="375"/>
      <c r="E4" s="376"/>
    </row>
    <row r="5" spans="1:5" ht="25.5" customHeight="1" x14ac:dyDescent="0.3">
      <c r="A5" s="51" t="s">
        <v>169</v>
      </c>
      <c r="B5" s="52" t="s">
        <v>170</v>
      </c>
      <c r="C5" s="53" t="s">
        <v>171</v>
      </c>
      <c r="D5" s="54" t="s">
        <v>172</v>
      </c>
      <c r="E5" s="55" t="s">
        <v>173</v>
      </c>
    </row>
    <row r="6" spans="1:5" ht="25.5" customHeight="1" x14ac:dyDescent="0.3">
      <c r="A6" s="56" t="s">
        <v>174</v>
      </c>
      <c r="B6" s="47" t="s">
        <v>175</v>
      </c>
      <c r="C6" s="48" t="s">
        <v>176</v>
      </c>
      <c r="D6" s="50" t="s">
        <v>173</v>
      </c>
      <c r="E6" s="57" t="s">
        <v>173</v>
      </c>
    </row>
    <row r="7" spans="1:5" ht="25.5" customHeight="1" x14ac:dyDescent="0.3">
      <c r="A7" s="56" t="s">
        <v>177</v>
      </c>
      <c r="B7" s="47" t="s">
        <v>178</v>
      </c>
      <c r="C7" s="48" t="s">
        <v>179</v>
      </c>
      <c r="D7" s="50" t="s">
        <v>172</v>
      </c>
      <c r="E7" s="57" t="s">
        <v>173</v>
      </c>
    </row>
    <row r="8" spans="1:5" ht="25.5" customHeight="1" x14ac:dyDescent="0.3">
      <c r="A8" s="56" t="s">
        <v>180</v>
      </c>
      <c r="B8" s="47" t="s">
        <v>181</v>
      </c>
      <c r="C8" s="48" t="s">
        <v>182</v>
      </c>
      <c r="D8" s="50" t="s">
        <v>173</v>
      </c>
      <c r="E8" s="57" t="s">
        <v>173</v>
      </c>
    </row>
    <row r="9" spans="1:5" ht="25.5" customHeight="1" x14ac:dyDescent="0.3">
      <c r="A9" s="56" t="s">
        <v>183</v>
      </c>
      <c r="B9" s="47" t="s">
        <v>184</v>
      </c>
      <c r="C9" s="48" t="s">
        <v>185</v>
      </c>
      <c r="D9" s="50" t="s">
        <v>172</v>
      </c>
      <c r="E9" s="57" t="s">
        <v>173</v>
      </c>
    </row>
    <row r="10" spans="1:5" ht="25.5" customHeight="1" x14ac:dyDescent="0.3">
      <c r="A10" s="56" t="s">
        <v>186</v>
      </c>
      <c r="B10" s="47" t="s">
        <v>187</v>
      </c>
      <c r="C10" s="48" t="s">
        <v>188</v>
      </c>
      <c r="D10" s="50" t="s">
        <v>172</v>
      </c>
      <c r="E10" s="57" t="s">
        <v>173</v>
      </c>
    </row>
    <row r="11" spans="1:5" ht="25.5" customHeight="1" x14ac:dyDescent="0.3">
      <c r="A11" s="56" t="s">
        <v>189</v>
      </c>
      <c r="B11" s="47" t="s">
        <v>190</v>
      </c>
      <c r="C11" s="48" t="s">
        <v>191</v>
      </c>
      <c r="D11" s="50" t="s">
        <v>173</v>
      </c>
      <c r="E11" s="57" t="s">
        <v>173</v>
      </c>
    </row>
    <row r="12" spans="1:5" ht="25.5" customHeight="1" x14ac:dyDescent="0.3">
      <c r="A12" s="56" t="s">
        <v>192</v>
      </c>
      <c r="B12" s="47" t="s">
        <v>193</v>
      </c>
      <c r="C12" s="48" t="s">
        <v>194</v>
      </c>
      <c r="D12" s="50" t="s">
        <v>172</v>
      </c>
      <c r="E12" s="57" t="s">
        <v>173</v>
      </c>
    </row>
    <row r="13" spans="1:5" ht="25.5" customHeight="1" x14ac:dyDescent="0.3">
      <c r="A13" s="56" t="s">
        <v>195</v>
      </c>
      <c r="B13" s="47" t="s">
        <v>196</v>
      </c>
      <c r="C13" s="48" t="s">
        <v>197</v>
      </c>
      <c r="D13" s="50" t="s">
        <v>172</v>
      </c>
      <c r="E13" s="57" t="s">
        <v>173</v>
      </c>
    </row>
    <row r="14" spans="1:5" ht="25.5" customHeight="1" x14ac:dyDescent="0.3">
      <c r="A14" s="56" t="s">
        <v>198</v>
      </c>
      <c r="B14" s="47" t="s">
        <v>199</v>
      </c>
      <c r="C14" s="49" t="s">
        <v>200</v>
      </c>
      <c r="D14" s="50" t="s">
        <v>172</v>
      </c>
      <c r="E14" s="57" t="s">
        <v>173</v>
      </c>
    </row>
    <row r="15" spans="1:5" ht="25.5" customHeight="1" x14ac:dyDescent="0.3">
      <c r="A15" s="56" t="s">
        <v>201</v>
      </c>
      <c r="B15" s="47" t="s">
        <v>202</v>
      </c>
      <c r="C15" s="48" t="s">
        <v>203</v>
      </c>
      <c r="D15" s="50" t="s">
        <v>173</v>
      </c>
      <c r="E15" s="57" t="s">
        <v>173</v>
      </c>
    </row>
    <row r="16" spans="1:5" ht="25.5" customHeight="1" x14ac:dyDescent="0.3">
      <c r="A16" s="56" t="s">
        <v>204</v>
      </c>
      <c r="B16" s="47" t="s">
        <v>205</v>
      </c>
      <c r="C16" s="48" t="s">
        <v>206</v>
      </c>
      <c r="D16" s="50" t="s">
        <v>172</v>
      </c>
      <c r="E16" s="57" t="s">
        <v>172</v>
      </c>
    </row>
    <row r="17" spans="1:5" ht="25.5" customHeight="1" x14ac:dyDescent="0.3">
      <c r="A17" s="56" t="s">
        <v>207</v>
      </c>
      <c r="B17" s="47" t="s">
        <v>208</v>
      </c>
      <c r="C17" s="48" t="s">
        <v>209</v>
      </c>
      <c r="D17" s="50" t="s">
        <v>172</v>
      </c>
      <c r="E17" s="57" t="s">
        <v>173</v>
      </c>
    </row>
    <row r="18" spans="1:5" ht="25.5" customHeight="1" x14ac:dyDescent="0.3">
      <c r="A18" s="56" t="s">
        <v>210</v>
      </c>
      <c r="B18" s="47" t="s">
        <v>211</v>
      </c>
      <c r="C18" s="48" t="s">
        <v>212</v>
      </c>
      <c r="D18" s="50" t="s">
        <v>172</v>
      </c>
      <c r="E18" s="57" t="s">
        <v>173</v>
      </c>
    </row>
    <row r="19" spans="1:5" ht="25.5" customHeight="1" x14ac:dyDescent="0.3">
      <c r="A19" s="56" t="s">
        <v>213</v>
      </c>
      <c r="B19" s="47" t="s">
        <v>214</v>
      </c>
      <c r="C19" s="48" t="s">
        <v>215</v>
      </c>
      <c r="D19" s="50" t="s">
        <v>173</v>
      </c>
      <c r="E19" s="57" t="s">
        <v>173</v>
      </c>
    </row>
    <row r="20" spans="1:5" ht="25.5" customHeight="1" x14ac:dyDescent="0.3">
      <c r="A20" s="56" t="s">
        <v>216</v>
      </c>
      <c r="B20" s="47" t="s">
        <v>217</v>
      </c>
      <c r="C20" s="44" t="s">
        <v>218</v>
      </c>
      <c r="D20" s="50" t="s">
        <v>172</v>
      </c>
      <c r="E20" s="57" t="s">
        <v>173</v>
      </c>
    </row>
    <row r="21" spans="1:5" ht="25.5" customHeight="1" x14ac:dyDescent="0.3">
      <c r="A21" s="56" t="s">
        <v>219</v>
      </c>
      <c r="B21" s="47" t="s">
        <v>220</v>
      </c>
      <c r="C21" s="48" t="s">
        <v>221</v>
      </c>
      <c r="D21" s="50" t="s">
        <v>173</v>
      </c>
      <c r="E21" s="57" t="s">
        <v>173</v>
      </c>
    </row>
    <row r="22" spans="1:5" ht="25.5" customHeight="1" x14ac:dyDescent="0.3">
      <c r="A22" s="56" t="s">
        <v>222</v>
      </c>
      <c r="B22" s="47" t="s">
        <v>223</v>
      </c>
      <c r="C22" s="48" t="s">
        <v>224</v>
      </c>
      <c r="D22" s="50" t="s">
        <v>173</v>
      </c>
      <c r="E22" s="57" t="s">
        <v>173</v>
      </c>
    </row>
    <row r="23" spans="1:5" ht="25.5" customHeight="1" thickBot="1" x14ac:dyDescent="0.35">
      <c r="A23" s="58" t="s">
        <v>225</v>
      </c>
      <c r="B23" s="59" t="s">
        <v>226</v>
      </c>
      <c r="C23" s="60" t="s">
        <v>227</v>
      </c>
      <c r="D23" s="61" t="s">
        <v>173</v>
      </c>
      <c r="E23" s="62" t="s">
        <v>173</v>
      </c>
    </row>
    <row r="24" spans="1:5" ht="16.2" thickBot="1" x14ac:dyDescent="0.35">
      <c r="A24" s="377" t="s">
        <v>228</v>
      </c>
      <c r="B24" s="378"/>
      <c r="C24" s="378"/>
      <c r="D24" s="378"/>
      <c r="E24" s="379"/>
    </row>
    <row r="25" spans="1:5" ht="25.5" customHeight="1" x14ac:dyDescent="0.3">
      <c r="A25" s="51" t="s">
        <v>229</v>
      </c>
      <c r="B25" s="63" t="s">
        <v>230</v>
      </c>
      <c r="C25" s="54" t="s">
        <v>231</v>
      </c>
      <c r="D25" s="54" t="s">
        <v>172</v>
      </c>
      <c r="E25" s="55" t="s">
        <v>173</v>
      </c>
    </row>
    <row r="26" spans="1:5" ht="25.5" customHeight="1" thickBot="1" x14ac:dyDescent="0.35">
      <c r="A26" s="58" t="s">
        <v>232</v>
      </c>
      <c r="B26" s="64" t="s">
        <v>233</v>
      </c>
      <c r="C26" s="61" t="s">
        <v>234</v>
      </c>
      <c r="D26" s="61" t="s">
        <v>172</v>
      </c>
      <c r="E26" s="62" t="s">
        <v>173</v>
      </c>
    </row>
    <row r="27" spans="1:5" ht="16.2" thickBot="1" x14ac:dyDescent="0.35">
      <c r="A27" s="381" t="s">
        <v>239</v>
      </c>
      <c r="B27" s="382"/>
      <c r="C27" s="382"/>
      <c r="D27" s="382"/>
      <c r="E27" s="383"/>
    </row>
    <row r="28" spans="1:5" ht="25.5" customHeight="1" thickBot="1" x14ac:dyDescent="0.35">
      <c r="A28" s="65" t="s">
        <v>235</v>
      </c>
      <c r="B28" s="66" t="s">
        <v>236</v>
      </c>
      <c r="C28" s="67" t="s">
        <v>112</v>
      </c>
      <c r="D28" s="67" t="s">
        <v>172</v>
      </c>
      <c r="E28" s="68" t="s">
        <v>172</v>
      </c>
    </row>
    <row r="29" spans="1:5" x14ac:dyDescent="0.3">
      <c r="A29" s="380"/>
      <c r="B29" s="380"/>
      <c r="C29" s="380"/>
      <c r="D29" s="380"/>
      <c r="E29" s="380"/>
    </row>
    <row r="30" spans="1:5" x14ac:dyDescent="0.3">
      <c r="A30" s="40" t="s">
        <v>265</v>
      </c>
      <c r="B30" s="39"/>
      <c r="C30" s="39"/>
      <c r="D30" s="39"/>
      <c r="E30" s="39"/>
    </row>
  </sheetData>
  <mergeCells count="5">
    <mergeCell ref="A2:E2"/>
    <mergeCell ref="A4:E4"/>
    <mergeCell ref="A24:E24"/>
    <mergeCell ref="A29:E29"/>
    <mergeCell ref="A27:E27"/>
  </mergeCells>
  <pageMargins left="0.70866141732283472" right="0.70866141732283472" top="0.74803149606299213" bottom="0.74803149606299213" header="0.31496062992125984" footer="0.31496062992125984"/>
  <pageSetup paperSize="9" scale="83" orientation="portrait" r:id="rId1"/>
  <ignoredErrors>
    <ignoredError sqref="A5:A23 A25:A26 A2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д-я "Фискални услуги"</cp:lastModifiedBy>
  <cp:lastPrinted>2024-04-17T07:47:55Z</cp:lastPrinted>
  <dcterms:created xsi:type="dcterms:W3CDTF">2024-01-22T12:18:30Z</dcterms:created>
  <dcterms:modified xsi:type="dcterms:W3CDTF">2024-04-19T10:54:31Z</dcterms:modified>
</cp:coreProperties>
</file>