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3"/>
  <workbookPr/>
  <mc:AlternateContent xmlns:mc="http://schemas.openxmlformats.org/markup-compatibility/2006">
    <mc:Choice Requires="x15">
      <x15ac:absPath xmlns:x15ac="http://schemas.microsoft.com/office/spreadsheetml/2010/11/ac" url="R:\Пазар на ДЦК - 3 месечни данни\2024\2024 IV тримесечие октомври - декември Пазар на ДЦК\"/>
    </mc:Choice>
  </mc:AlternateContent>
  <xr:revisionPtr revIDLastSave="0" documentId="13_ncr:1_{EA9BA333-F4AC-4AAB-82CE-6C91263F1C2B}" xr6:coauthVersionLast="36" xr6:coauthVersionMax="36" xr10:uidLastSave="{00000000-0000-0000-0000-000000000000}"/>
  <bookViews>
    <workbookView xWindow="0" yWindow="0" windowWidth="23250" windowHeight="9030" xr2:uid="{00000000-000D-0000-FFFF-FFFF00000000}"/>
  </bookViews>
  <sheets>
    <sheet name="PRI-1" sheetId="10" r:id="rId1"/>
    <sheet name="PRI-2" sheetId="11" r:id="rId2"/>
    <sheet name="PRI-3" sheetId="12" r:id="rId3"/>
    <sheet name="PRI-4" sheetId="13" r:id="rId4"/>
    <sheet name="SEC-1" sheetId="1" r:id="rId5"/>
    <sheet name="SEC-2" sheetId="2" r:id="rId6"/>
    <sheet name="SEC-3" sheetId="3" r:id="rId7"/>
    <sheet name="SEC-4" sheetId="4" r:id="rId8"/>
    <sheet name="SEC-5" sheetId="5" r:id="rId9"/>
    <sheet name="SEC-6" sheetId="6" r:id="rId10"/>
    <sheet name="SEC-7" sheetId="7" r:id="rId11"/>
    <sheet name="SEC-8" sheetId="8" r:id="rId12"/>
    <sheet name="SEC-9A" sheetId="18" r:id="rId13"/>
    <sheet name="SEC-9B" sheetId="19" r:id="rId14"/>
    <sheet name="SEC-10" sheetId="14" r:id="rId15"/>
    <sheet name="LIST" sheetId="15" r:id="rId1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7" i="13" l="1"/>
  <c r="J149" i="13" s="1"/>
  <c r="J145" i="13"/>
  <c r="I145" i="13"/>
  <c r="I147" i="13" s="1"/>
  <c r="I149" i="13" s="1"/>
  <c r="H145" i="13"/>
  <c r="H147" i="13" s="1"/>
  <c r="H149" i="13" s="1"/>
  <c r="G143" i="13"/>
  <c r="G145" i="13" s="1"/>
  <c r="G147" i="13" s="1"/>
  <c r="G149" i="13" s="1"/>
  <c r="F143" i="13"/>
  <c r="F145" i="13" s="1"/>
  <c r="F147" i="13" s="1"/>
  <c r="F149" i="13" s="1"/>
  <c r="E143" i="13"/>
  <c r="E145" i="13" s="1"/>
  <c r="E147" i="13" s="1"/>
  <c r="E149" i="13" s="1"/>
  <c r="A139" i="13"/>
  <c r="J130" i="13"/>
  <c r="I130" i="13"/>
  <c r="H130" i="13"/>
  <c r="G125" i="13"/>
  <c r="G130" i="13" s="1"/>
  <c r="F125" i="13"/>
  <c r="F130" i="13" s="1"/>
  <c r="E125" i="13"/>
  <c r="E130" i="13" s="1"/>
  <c r="A121" i="13"/>
  <c r="J102" i="13"/>
  <c r="I102" i="13"/>
  <c r="G97" i="13"/>
  <c r="F97" i="13"/>
  <c r="E97" i="13"/>
  <c r="G91" i="13"/>
  <c r="F91" i="13"/>
  <c r="E91" i="13"/>
  <c r="H90" i="13"/>
  <c r="H89" i="13"/>
  <c r="H102" i="13" s="1"/>
  <c r="G86" i="13"/>
  <c r="F86" i="13"/>
  <c r="E86" i="13"/>
  <c r="G79" i="13"/>
  <c r="F79" i="13"/>
  <c r="E79" i="13"/>
  <c r="G77" i="13"/>
  <c r="F77" i="13"/>
  <c r="E77" i="13"/>
  <c r="J76" i="13"/>
  <c r="I76" i="13"/>
  <c r="H76" i="13"/>
  <c r="G70" i="13"/>
  <c r="G76" i="13" s="1"/>
  <c r="F70" i="13"/>
  <c r="F76" i="13" s="1"/>
  <c r="E70" i="13"/>
  <c r="E76" i="13" s="1"/>
  <c r="A66" i="13"/>
  <c r="J52" i="13"/>
  <c r="I52" i="13"/>
  <c r="H52" i="13"/>
  <c r="G49" i="13"/>
  <c r="F49" i="13"/>
  <c r="E49" i="13"/>
  <c r="G45" i="13"/>
  <c r="F45" i="13"/>
  <c r="E45" i="13"/>
  <c r="J44" i="13"/>
  <c r="I44" i="13"/>
  <c r="H44" i="13"/>
  <c r="G39" i="13"/>
  <c r="G44" i="13" s="1"/>
  <c r="F39" i="13"/>
  <c r="F44" i="13" s="1"/>
  <c r="E39" i="13"/>
  <c r="E44" i="13" s="1"/>
  <c r="J35" i="13"/>
  <c r="I35" i="13"/>
  <c r="I37" i="13" s="1"/>
  <c r="H35" i="13"/>
  <c r="G32" i="13"/>
  <c r="G35" i="13" s="1"/>
  <c r="F32" i="13"/>
  <c r="F35" i="13" s="1"/>
  <c r="E32" i="13"/>
  <c r="E35" i="13" s="1"/>
  <c r="J31" i="13"/>
  <c r="I31" i="13"/>
  <c r="H31" i="13"/>
  <c r="O25" i="13"/>
  <c r="G25" i="13"/>
  <c r="F25" i="13"/>
  <c r="E25" i="13"/>
  <c r="G20" i="13"/>
  <c r="F20" i="13"/>
  <c r="F31" i="13" s="1"/>
  <c r="E20" i="13"/>
  <c r="J19" i="13"/>
  <c r="I19" i="13"/>
  <c r="H19" i="13"/>
  <c r="G14" i="13"/>
  <c r="G19" i="13" s="1"/>
  <c r="F14" i="13"/>
  <c r="F19" i="13" s="1"/>
  <c r="E14" i="13"/>
  <c r="E19" i="13" s="1"/>
  <c r="J13" i="13"/>
  <c r="I13" i="13"/>
  <c r="H13" i="13"/>
  <c r="G8" i="13"/>
  <c r="G13" i="13" s="1"/>
  <c r="F8" i="13"/>
  <c r="F13" i="13" s="1"/>
  <c r="E8" i="13"/>
  <c r="E13" i="13" s="1"/>
  <c r="F52" i="13" l="1"/>
  <c r="G102" i="13"/>
  <c r="G31" i="13"/>
  <c r="E52" i="13"/>
  <c r="F102" i="13"/>
  <c r="E131" i="13"/>
  <c r="E31" i="13"/>
  <c r="E37" i="13" s="1"/>
  <c r="G52" i="13"/>
  <c r="G131" i="13" s="1"/>
  <c r="H131" i="13"/>
  <c r="J37" i="13"/>
  <c r="E102" i="13"/>
  <c r="I131" i="13"/>
  <c r="I132" i="13" s="1"/>
  <c r="H37" i="13"/>
  <c r="J131" i="13"/>
  <c r="F37" i="13"/>
  <c r="G37" i="13"/>
  <c r="F33" i="12"/>
  <c r="F131" i="13" l="1"/>
  <c r="F132" i="13" s="1"/>
  <c r="H132" i="13"/>
  <c r="J132" i="13"/>
  <c r="E132" i="13"/>
  <c r="G132" i="13"/>
  <c r="F31" i="12"/>
  <c r="F29" i="12"/>
  <c r="F20" i="10" l="1"/>
  <c r="F27" i="12" l="1"/>
  <c r="F25" i="12"/>
  <c r="F23" i="12"/>
  <c r="F21" i="12"/>
  <c r="F19" i="12"/>
  <c r="F17" i="12"/>
  <c r="F15" i="12"/>
  <c r="F34" i="12" l="1"/>
</calcChain>
</file>

<file path=xl/sharedStrings.xml><?xml version="1.0" encoding="utf-8"?>
<sst xmlns="http://schemas.openxmlformats.org/spreadsheetml/2006/main" count="531" uniqueCount="303">
  <si>
    <t>BGN</t>
  </si>
  <si>
    <t>EUR</t>
  </si>
  <si>
    <t xml:space="preserve">                                                                                                                                                                                        </t>
  </si>
  <si>
    <t>BG 20 300 20114</t>
  </si>
  <si>
    <t>15.01.2025</t>
  </si>
  <si>
    <t>600 000 000.00</t>
  </si>
  <si>
    <t xml:space="preserve">             0.01 %</t>
  </si>
  <si>
    <t>BG 20 401 17215</t>
  </si>
  <si>
    <t>27.03.2025</t>
  </si>
  <si>
    <t>250 000 000.00</t>
  </si>
  <si>
    <t xml:space="preserve">             0.80 %</t>
  </si>
  <si>
    <t>BG 20 401 15219</t>
  </si>
  <si>
    <t>22.04.2025</t>
  </si>
  <si>
    <t>235 000 000.00</t>
  </si>
  <si>
    <t xml:space="preserve">             2.30 %</t>
  </si>
  <si>
    <t>BG 20 301 21110</t>
  </si>
  <si>
    <t>17.05.2025</t>
  </si>
  <si>
    <t>1 800 000 000.00</t>
  </si>
  <si>
    <t xml:space="preserve">             0.00 %</t>
  </si>
  <si>
    <t>BG 20 400 15211</t>
  </si>
  <si>
    <t>14.07.2025</t>
  </si>
  <si>
    <t>50 000 000.00</t>
  </si>
  <si>
    <t xml:space="preserve">             3.10 %</t>
  </si>
  <si>
    <t>BG 20 402 10218</t>
  </si>
  <si>
    <t>29.09.2025</t>
  </si>
  <si>
    <t>234 105 000.00</t>
  </si>
  <si>
    <t xml:space="preserve">             5.75 %</t>
  </si>
  <si>
    <t>457 869 582.15</t>
  </si>
  <si>
    <t/>
  </si>
  <si>
    <t>BG 20 300 21112</t>
  </si>
  <si>
    <t>24.02.2026</t>
  </si>
  <si>
    <t>1 700 000 000.00</t>
  </si>
  <si>
    <t>BG 20 400 16219</t>
  </si>
  <si>
    <t>27.07.2026</t>
  </si>
  <si>
    <t>802 750 000.00</t>
  </si>
  <si>
    <t xml:space="preserve">             2.25 %</t>
  </si>
  <si>
    <t>BG 20 400 17217</t>
  </si>
  <si>
    <t>25.07.2027</t>
  </si>
  <si>
    <t>339 500 000.00</t>
  </si>
  <si>
    <t xml:space="preserve">             1.95 %</t>
  </si>
  <si>
    <t>BG 20 300 22219</t>
  </si>
  <si>
    <t>28.03.2028</t>
  </si>
  <si>
    <t>330 500 000.00</t>
  </si>
  <si>
    <t xml:space="preserve">             3.20 %</t>
  </si>
  <si>
    <t>BG 20 401 21217</t>
  </si>
  <si>
    <t>24.05.2029</t>
  </si>
  <si>
    <t>1 000 000 000.00</t>
  </si>
  <si>
    <t xml:space="preserve">             0.25 %</t>
  </si>
  <si>
    <t>BG 20 401 19211</t>
  </si>
  <si>
    <t>21.12.2029</t>
  </si>
  <si>
    <t xml:space="preserve">             0.50 %</t>
  </si>
  <si>
    <t>BG 20 400 21219</t>
  </si>
  <si>
    <t>17.08.2031</t>
  </si>
  <si>
    <t>1 100 000 000.00</t>
  </si>
  <si>
    <t xml:space="preserve">             0.10 %</t>
  </si>
  <si>
    <t>BG 20 400 19213</t>
  </si>
  <si>
    <t>21.06.2039</t>
  </si>
  <si>
    <t>569 780 000.00</t>
  </si>
  <si>
    <t xml:space="preserve">             1.50 %</t>
  </si>
  <si>
    <t>XS2536817211 - Bulgaria Rep. 4,125 09/2029 EUR</t>
  </si>
  <si>
    <t>XS2536817484 - Bulgaria Rep. 4,625 09/2034 EUR</t>
  </si>
  <si>
    <t xml:space="preserve">Rule 144A ISIN XS2579483822/Regulation S ISIN XS2579483319- Republic of Bulgaria 4.500 01/2033 EUR 
</t>
  </si>
  <si>
    <t xml:space="preserve">*BG 20 301 21110/17.11.2021  </t>
  </si>
  <si>
    <t xml:space="preserve">*BG 20 300 20114/15.01.2020  </t>
  </si>
  <si>
    <t>-</t>
  </si>
  <si>
    <t xml:space="preserve">*BG 20 300 21112/24.02.2021  </t>
  </si>
  <si>
    <t xml:space="preserve">*BG 20 300 22219/28.09.2022  </t>
  </si>
  <si>
    <t xml:space="preserve">*BG 20 401 17215/27.09.2017  </t>
  </si>
  <si>
    <t xml:space="preserve">*BG 20 401 21217/24.11.2021  </t>
  </si>
  <si>
    <t xml:space="preserve">*BG 20 401 15219/22.04.2015  </t>
  </si>
  <si>
    <t xml:space="preserve">*BG 20 400 15 211/14.01.2015  </t>
  </si>
  <si>
    <t xml:space="preserve">*BG 20 400 16 219/27.01.2016  </t>
  </si>
  <si>
    <t>–</t>
  </si>
  <si>
    <t xml:space="preserve">*BG 20 400 17 217/25.01.2017  </t>
  </si>
  <si>
    <t xml:space="preserve">*BG 20 401 19 211/21.06.2019  </t>
  </si>
  <si>
    <t xml:space="preserve">*BG 20 400 21 219/17.02.2021  </t>
  </si>
  <si>
    <t xml:space="preserve">*BG 20 400 19 213/21.06.2019  </t>
  </si>
  <si>
    <t xml:space="preserve"> </t>
  </si>
  <si>
    <t xml:space="preserve">*BG 20 402 10218/29.09.2010  </t>
  </si>
  <si>
    <t>0120</t>
  </si>
  <si>
    <t>IORTBGSF</t>
  </si>
  <si>
    <t>0130</t>
  </si>
  <si>
    <t>SOMBBGSF</t>
  </si>
  <si>
    <t>0145</t>
  </si>
  <si>
    <t>INGBBGSF</t>
  </si>
  <si>
    <t>0150</t>
  </si>
  <si>
    <t>FINVBGSF</t>
  </si>
  <si>
    <t>0160</t>
  </si>
  <si>
    <t>BGUSBGSF</t>
  </si>
  <si>
    <t>0200</t>
  </si>
  <si>
    <t>UBBSBGSF</t>
  </si>
  <si>
    <t>0240</t>
  </si>
  <si>
    <t>DEMIBGSF</t>
  </si>
  <si>
    <t>0250</t>
  </si>
  <si>
    <t>CITIBGSF</t>
  </si>
  <si>
    <t>0260</t>
  </si>
  <si>
    <t>CREXBGSF</t>
  </si>
  <si>
    <t>0300</t>
  </si>
  <si>
    <t>STSABGSF</t>
  </si>
  <si>
    <t>0310</t>
  </si>
  <si>
    <t>TBIBBGSF</t>
  </si>
  <si>
    <t>0470</t>
  </si>
  <si>
    <t>IABGBGSF</t>
  </si>
  <si>
    <t>0545</t>
  </si>
  <si>
    <t>TEXIBGSF</t>
  </si>
  <si>
    <t>0561</t>
  </si>
  <si>
    <t>BUINBGSF</t>
  </si>
  <si>
    <t>0620</t>
  </si>
  <si>
    <t>NASBBGSF</t>
  </si>
  <si>
    <t>0790</t>
  </si>
  <si>
    <t>CECBBGSF</t>
  </si>
  <si>
    <t>0800</t>
  </si>
  <si>
    <t>UNCRBGSF</t>
  </si>
  <si>
    <t>0920</t>
  </si>
  <si>
    <t>BPBIBGSF</t>
  </si>
  <si>
    <t>2057</t>
  </si>
  <si>
    <t>CEDELULL</t>
  </si>
  <si>
    <t>9009</t>
  </si>
  <si>
    <t>CEDPBGSF</t>
  </si>
  <si>
    <t>1482</t>
  </si>
  <si>
    <t>Размер и структура на блокираните ДЦК</t>
  </si>
  <si>
    <t>Забележки: 
Броят на репо сделките обхваща сключените през периода репо сделки (вкл. обратни репо сделки).</t>
  </si>
  <si>
    <t>Държатели на ДЦК</t>
  </si>
  <si>
    <t>Банки</t>
  </si>
  <si>
    <t>ДЦК в портфейла на застрахователни дружества и пенсионни фондове</t>
  </si>
  <si>
    <t>Обем на сключените сделки на вторичния пазар и сделки с ценни книжа на Българската фондова борса и извънборсовия пазар</t>
  </si>
  <si>
    <t>СПИСЪК</t>
  </si>
  <si>
    <t>на участниците в електронната система за регистриране и обслужване</t>
  </si>
  <si>
    <t xml:space="preserve"> на търговията с ДЦК (ЕСРОТ)</t>
  </si>
  <si>
    <t>Код на участника</t>
  </si>
  <si>
    <t>Наименование</t>
  </si>
  <si>
    <t>SWIFT адрес</t>
  </si>
  <si>
    <t>Първичен дилър*- участник в АДЦК</t>
  </si>
  <si>
    <t>Поддепозитар</t>
  </si>
  <si>
    <t>Инвестбанк АД</t>
  </si>
  <si>
    <t>НЕ</t>
  </si>
  <si>
    <t>ДА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</si>
  <si>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</si>
  <si>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</si>
  <si>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</si>
  <si>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</si>
  <si>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</si>
  <si>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Търговска Банка Д АД</t>
  </si>
  <si>
    <t>Ситибанк Европа АД, клон България</t>
  </si>
  <si>
    <t>Токуда Банк АД</t>
  </si>
  <si>
    <t>Банка ДСК АД</t>
  </si>
  <si>
    <t xml:space="preserve">ТИ БИ АЙ Банк ЕАД </t>
  </si>
  <si>
    <t>Интернешънъл Асет Банк АД</t>
  </si>
  <si>
    <t>Тексим Банк АД</t>
  </si>
  <si>
    <t>Алианц Банк България АД</t>
  </si>
  <si>
    <t>Българска банка за развитие АД</t>
  </si>
  <si>
    <t>Централна кооперативна банка АД</t>
  </si>
  <si>
    <t>УниКредит Булбанк АД</t>
  </si>
  <si>
    <t>Юробанк България АД</t>
  </si>
  <si>
    <t>Централни депозитари на ценни книжа</t>
  </si>
  <si>
    <t>Клиърстрийм Бенкинг С.А. (ICSD)</t>
  </si>
  <si>
    <t xml:space="preserve">Централен Депозитар АД </t>
  </si>
  <si>
    <t>Други</t>
  </si>
  <si>
    <t>Министерство на финансите</t>
  </si>
  <si>
    <t>ІV отваряне</t>
  </si>
  <si>
    <t>номинална стойност в хил.лв.</t>
  </si>
  <si>
    <t>общо</t>
  </si>
  <si>
    <t>в т.ч. облигации с целево</t>
  </si>
  <si>
    <t>предназначение за физ.лица</t>
  </si>
  <si>
    <t>Забележка: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последния работен ден на съответния период.</t>
  </si>
  <si>
    <t>Структура на дълга</t>
  </si>
  <si>
    <t>Дълг по ДЦК, емитирани за финансиране на бюджетния дефицит</t>
  </si>
  <si>
    <t>Дълг по ДЦК емитирани за структурната реформа</t>
  </si>
  <si>
    <t>Размер на дълга</t>
  </si>
  <si>
    <t>Дълг по държавни ценни книжа, емитирани от правителството на вътрешния пазар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</si>
  <si>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</si>
  <si>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</si>
  <si>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</si>
  <si>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</si>
  <si>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</si>
  <si>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</si>
  <si>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левова равностойност</t>
  </si>
  <si>
    <t>Общо в лева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</si>
  <si>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</si>
  <si>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</si>
  <si>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</si>
  <si>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</si>
  <si>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</si>
  <si>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</si>
  <si>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</si>
  <si>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емитиране</t>
  </si>
  <si>
    <t>емисията</t>
  </si>
  <si>
    <t>(номинална стойност)</t>
  </si>
  <si>
    <t>процент</t>
  </si>
  <si>
    <t>лихвено плащане</t>
  </si>
  <si>
    <t>XS1208855889 - глобални облигации 12 г.</t>
  </si>
  <si>
    <t>XS1208856341 - глобални облигации 20 г.</t>
  </si>
  <si>
    <t>XS1382696398 - глобални облигации 12 г.</t>
  </si>
  <si>
    <t>XS2234571425 - глобални облигации 10 г.</t>
  </si>
  <si>
    <t>XS2234571771 - глобални облигации 30 г.</t>
  </si>
  <si>
    <t>XS2716887844 - Bulgaria Rep. 4.875 05/2036 EUR</t>
  </si>
  <si>
    <t>XS2716887760 - Bulgaria Rep. 4.375 05/2031 EUR</t>
  </si>
  <si>
    <t>Общо в левове</t>
  </si>
  <si>
    <t>Търгуеми държавни ценни книжа, емитирани от правителството на външните пазари,</t>
  </si>
  <si>
    <t>ДЪРЖАВНИ ЦЕННИ КНИЖА, РЕАЛИЗИРАНИ ЧРЕЗ АУКЦИОНИ,</t>
  </si>
  <si>
    <t>СЪКРОВИЩНИ ОБЛИГАЦИИ, ЕМИТИРАНИ В ЛЕВОВЕ</t>
  </si>
  <si>
    <t>ISIN/
ДАТА НА ЕМИСИЯТА</t>
  </si>
  <si>
    <t>ДАТА НА 
ПЛАЩА-НЕТО</t>
  </si>
  <si>
    <t>ПАДЕЖ 
НА 
ЕМИСИЯТА</t>
  </si>
  <si>
    <t>БРОЙ 
ДНИ</t>
  </si>
  <si>
    <t>НОМИНАЛНА СТОЙНОСТ (ЛЕВА)</t>
  </si>
  <si>
    <t>ФАКТИЧЕСКИ
ПРЕВЕДЕНА
СУМА 
ЛЕВА</t>
  </si>
  <si>
    <t>ОТСТЪПКА 
ОТ 
НОМИНАЛА 
ЛЕВА</t>
  </si>
  <si>
    <t>НАДБАВКА 
НАД 
НОМИНАЛА 
ЛЕВА</t>
  </si>
  <si>
    <t>ЦЕНА НА 100 ЛВ. НОМИНАЛ (ЛЕВА)</t>
  </si>
  <si>
    <t>СРЕДНА ГОДИШНА 
ДОХОДНОСТ (%)</t>
  </si>
  <si>
    <t>ОЛП към 
датата 
на 
емисията 
(плащане-
то) в %</t>
  </si>
  <si>
    <t>НА 
ПРЕДЛОЖЕНОТО 
КОЛИЧЕСТВО 
ОТ МФ</t>
  </si>
  <si>
    <t xml:space="preserve">НА 
ДОПУСНАТИТЕ 
ДО УЧАСТИЕ В 
АУКЦИОНА 
ПОРЪЧКИ </t>
  </si>
  <si>
    <t xml:space="preserve">НА 
ОДОБРЕНИТЕ 
ПОРЪЧКИ </t>
  </si>
  <si>
    <t>СРЕДНА 
ЦЕНА НА  
ДОПУСНАТИТЕ 
ДО УЧАСТИЕ 
В АУКЦИОНА 
ПОРЪЧКИ</t>
  </si>
  <si>
    <t>МИНИМАЛНА 
ЦЕНА НА 
ОДОБРЕНИ 
ПОРЪЧКИ</t>
  </si>
  <si>
    <t>МАКСИМАЛНА 
ЦЕНА НА 
ОДОБРЕНИ 
ПОРЪЧКИ</t>
  </si>
  <si>
    <t>СРЕДНА 
ЦЕНА НА 
ОДОБРЕНИ 
ПОРЪЧКИ</t>
  </si>
  <si>
    <t>НА 
ДОПУСНАТИТЕ 
ДО УЧАСТИЕ 
В АУКЦИОНА 
ПОРЪЧКИ</t>
  </si>
  <si>
    <t>НА ОДОБРЕНИТЕ ПОРЪЧКИ</t>
  </si>
  <si>
    <t>І отваряне</t>
  </si>
  <si>
    <t>ІI отваряне</t>
  </si>
  <si>
    <t>ІII отваряне</t>
  </si>
  <si>
    <t>общо 3-години и 6-месеца</t>
  </si>
  <si>
    <t>V отваряне</t>
  </si>
  <si>
    <t>общо 5-годишни</t>
  </si>
  <si>
    <t>общо 5-годишни и 6-месеца</t>
  </si>
  <si>
    <t>Общо средносрочни ДЦК</t>
  </si>
  <si>
    <t>I отваряне</t>
  </si>
  <si>
    <t>II отваряне</t>
  </si>
  <si>
    <t>III отваряне</t>
  </si>
  <si>
    <t xml:space="preserve">общо 7-години и 6-месеца </t>
  </si>
  <si>
    <t>IV отваряне</t>
  </si>
  <si>
    <t xml:space="preserve">общо 10-годишни </t>
  </si>
  <si>
    <t xml:space="preserve"> *  Емисия от отворен тип.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</si>
  <si>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 като се използва формулата ISMA - International Yield.</t>
  </si>
  <si>
    <t>СРЕДНА ЦЕНА
НА  
ДОПУСНАТИТЕ 
ДО УЧАСТИЕ 
В АУКЦИОНА 
ПОРЪЧКИ</t>
  </si>
  <si>
    <t>IIІ отваряне</t>
  </si>
  <si>
    <t>VI отваряне</t>
  </si>
  <si>
    <t xml:space="preserve">общо 10-години и 6-месеца </t>
  </si>
  <si>
    <t>IІ отваряне</t>
  </si>
  <si>
    <t>общо 20-годишни</t>
  </si>
  <si>
    <t>общо дългосрочни ДЦК</t>
  </si>
  <si>
    <t xml:space="preserve">Общо ДЦК, реализирани чрез аукциони в лева </t>
  </si>
  <si>
    <t>СЪКРОВИЩНИ ОБЛИГАЦИИ, ЕМИТИРАНИ В ЕВРО</t>
  </si>
  <si>
    <t>НОМИНАЛНА СТОЙНОСТ (ЕВРО)</t>
  </si>
  <si>
    <t>ФАКТИЧЕСКИ
ПРЕВЕДЕНА
СУМА 
ЕВРО</t>
  </si>
  <si>
    <t>ОТСТЪПКА 
ОТ 
НОМИНАЛА 
ЕВРО</t>
  </si>
  <si>
    <t>НАДБАВКА 
НАД 
НОМИНАЛА 
ЕВРО</t>
  </si>
  <si>
    <t>ЦЕНА НА 100  ЕВРО НОМИНАЛ ( ЕВРО)</t>
  </si>
  <si>
    <t xml:space="preserve">общо 15-годишни </t>
  </si>
  <si>
    <t>Общо дългосрочни ДЦК</t>
  </si>
  <si>
    <t xml:space="preserve">Общо ДЦК, реализирани чрез аукциони в ЕВРО </t>
  </si>
  <si>
    <t>* За периода 01.01.2024 г. - 31.12.2024 г.</t>
  </si>
  <si>
    <t>Забележка: Левовата равностойност на ДЦК, деноминирани в чуждестранна валута, е изчислена по определения от БНБ обменен курс, валиден за последния ден на съответния период.</t>
  </si>
  <si>
    <t>ГОДИШНА ЛИХВА</t>
  </si>
  <si>
    <t>Забележка: Левовата равностойност на ДЦК, деноминирани в чуждестранна валута, е изчислена по определения от БНБ обменен курс, валиден за последния работен ден на съответния период.</t>
  </si>
  <si>
    <t>Забележки: 
1.  Обемът на сделките е по номинална стойност и включва ДЦК, емитирани по реда на Наредба №5 на МФ и БНБ, с и без движение по сметките за сетълмент на парични средства в РИНГС и TARGET. 
2.   Обемът на репо сделките обхваща сключените през периода репо сделки (вкл. обратни репо сделки).
3. Левовата равностойност на сделките с ДЦК, деноминирани във валута, е изчислена по определения от БНБ обменен курс на съответната валута в деня на сделката.</t>
  </si>
  <si>
    <t>BG 20 300 24116</t>
  </si>
  <si>
    <t>17.04.2027</t>
  </si>
  <si>
    <t xml:space="preserve">             3.00 %</t>
  </si>
  <si>
    <t>BG 20 400 24213</t>
  </si>
  <si>
    <t>15.05.2030</t>
  </si>
  <si>
    <t xml:space="preserve">             3.25 %</t>
  </si>
  <si>
    <t xml:space="preserve">*BG 20 300 24116/17.04.2024  </t>
  </si>
  <si>
    <t>ІІ отваряне</t>
  </si>
  <si>
    <t>ІІІ отваряне</t>
  </si>
  <si>
    <t>общо 3-годишни</t>
  </si>
  <si>
    <r>
      <t xml:space="preserve">ІV отваряне </t>
    </r>
    <r>
      <rPr>
        <b/>
        <vertAlign val="superscript"/>
        <sz val="10"/>
        <rFont val="Times New Roman"/>
        <family val="1"/>
        <charset val="204"/>
      </rPr>
      <t>1</t>
    </r>
  </si>
  <si>
    <t>*BG 20 400 24213/15.05.2024</t>
  </si>
  <si>
    <t>общо 6-годишни</t>
  </si>
  <si>
    <r>
      <t>ІI отваряне</t>
    </r>
    <r>
      <rPr>
        <b/>
        <vertAlign val="superscript"/>
        <sz val="9"/>
        <rFont val="Times New Roman"/>
        <family val="1"/>
        <charset val="204"/>
      </rPr>
      <t>2</t>
    </r>
  </si>
  <si>
    <t xml:space="preserve">Забележка: 
1. Обемът на сделките с ДЦК включва покупко-продажбите, репо сделките (вкл. обратно репо сделки) и сделките със и за сметка на клиенти.
2. Сделките с ДЦК, деноминирани в чуждестранна валута, са в левова равностойност по определения от БНБ обменен курс на съответната валута в деня на сделката.
3. Обемът на сделките, вкл. с ДЦК на БФБ и извънборсовия пазар, е по пазарна стойност.
</t>
  </si>
  <si>
    <t xml:space="preserve">1. Министерството на финансите отхвърли всички постъпили поръчки за участие в проведения на 27.04.2020 г. аукциони за продажба на ДЦК от отворен тип с дата на плащане 29.04.2020 г.  </t>
  </si>
  <si>
    <r>
      <t>II отваряне</t>
    </r>
    <r>
      <rPr>
        <b/>
        <vertAlign val="superscript"/>
        <sz val="9"/>
        <rFont val="Times New Roman"/>
        <family val="1"/>
        <charset val="204"/>
      </rPr>
      <t xml:space="preserve"> </t>
    </r>
    <r>
      <rPr>
        <b/>
        <vertAlign val="superscript"/>
        <sz val="10"/>
        <rFont val="Times New Roman"/>
        <family val="1"/>
        <charset val="204"/>
      </rPr>
      <t>2</t>
    </r>
  </si>
  <si>
    <t xml:space="preserve">2. Министерството на финансите отхвърли всички постъпили поръчки за участие в проведените на 28.09.2015 г. и 08.03.2021 г. аукциони за продажба на ДЦК от отворен тип с дата на плащане 30.09.2015 г. и 10.03.2021 г. </t>
  </si>
  <si>
    <t>14.01.2025</t>
  </si>
  <si>
    <t>29.03.2025</t>
  </si>
  <si>
    <t>24.02.2025</t>
  </si>
  <si>
    <t>27.01.2025</t>
  </si>
  <si>
    <t>900 000 000.00</t>
  </si>
  <si>
    <t>25.01.2025</t>
  </si>
  <si>
    <t>28.03.2025</t>
  </si>
  <si>
    <t>800 000 000.00</t>
  </si>
  <si>
    <t>17.02.2025</t>
  </si>
  <si>
    <t>11 935 399 582.15</t>
  </si>
  <si>
    <t>11 935 400</t>
  </si>
  <si>
    <t>XS2890420834 - Bulgaria Rep. 3.625 09/2032 EUR</t>
  </si>
  <si>
    <t>XS2890435600 - Bulgaria Rep. 4.250 09/2044 EUR</t>
  </si>
  <si>
    <t>XS2890436087  - Bulgaria Rep. 5.000 03/2037 USD</t>
  </si>
  <si>
    <t>USD</t>
  </si>
  <si>
    <t>Среднопретеглена годишна доходност по репо сделки с ДЦК</t>
  </si>
  <si>
    <t>Забележки: По данни на БНБ и на участниците в ЕСРОТ. Левовата равностойност на ДЦК, деноминирани в чуждестранна валута, е изчислена по определения от БНБ обменен курс, валиден за последния работен ден на съответния период.</t>
  </si>
  <si>
    <t>декември 2024</t>
  </si>
  <si>
    <t>НАМИРАЩИ СЕ В ОБРAЩЕНИЕ КЪМ 31.12.2024 г.</t>
  </si>
  <si>
    <t>Обеми на видовете сделки с търгуеми ДЦК 
/IV-то тримесечие/</t>
  </si>
  <si>
    <t>Брой на видовете сделки с търгуеми ДЦК 
/IV-то тримесечие/</t>
  </si>
  <si>
    <t>в обращение към 31 декември 2024 г.</t>
  </si>
  <si>
    <r>
      <rPr>
        <b/>
        <sz val="10"/>
        <color theme="2" tint="-0.749992370372631"/>
        <rFont val="Times New Roman"/>
        <family val="1"/>
        <charset val="204"/>
      </rPr>
      <t xml:space="preserve">Забележка: </t>
    </r>
    <r>
      <rPr>
        <sz val="10"/>
        <color theme="2" tint="-0.749992370372631"/>
        <rFont val="Times New Roman"/>
        <family val="1"/>
        <charset val="204"/>
      </rPr>
      <t>Левовата равностойност на ДЦК е изчислена по официалния обменен курс на EUR към българския лев и USD към български лев към 31.12.2024 г.</t>
    </r>
  </si>
  <si>
    <r>
      <rPr>
        <b/>
        <sz val="10"/>
        <color theme="2" tint="-0.749992370372631"/>
        <rFont val="Times New Roman"/>
        <family val="1"/>
        <charset val="204"/>
      </rPr>
      <t>Забележка:</t>
    </r>
    <r>
      <rPr>
        <sz val="10"/>
        <color theme="2" tint="-0.749992370372631"/>
        <rFont val="Times New Roman"/>
        <family val="1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31.12.2024 г.
</t>
    </r>
  </si>
  <si>
    <t>Търгуеми държавни ценни книжа в обращение към 31 декември 2024 г., 
емитирани от правителството на вътрешния пазар*</t>
  </si>
  <si>
    <t>* МФ не обяви провеждането на аукциони за ДЦК през четвъртото тримесечие на 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</si>
</sst>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\ _л_в_._-;\-* #,##0.00\ _л_в_._-;_-* &quot;-&quot;??\ _л_в_._-;_-@_-"/>
    <numFmt numFmtId="164" formatCode="0.000"/>
    <numFmt numFmtId="165" formatCode="_-* #,##0.00\ _л_в_-;\-* #,##0.00\ _л_в_-;_-* &quot;-&quot;??\ _л_в_-;_-@_-"/>
    <numFmt numFmtId="166" formatCode="#,##0.00_ ;\-#,##0.00\ "/>
  </numFmts>
  <fonts count="34" x14ac:knownFonts="1">
    <font>
      <sz val="12"/>
      <color theme="1"/>
      <name val="Times New Roman"/>
      <family val="2"/>
      <charset val="204"/>
    </font>
    <font>
      <sz val="12"/>
      <color theme="1"/>
      <name val="Times New Roman"/>
      <family val="2"/>
      <charset val="204"/>
    </font>
    <font>
      <sz val="9"/>
      <name val="Times New Roman"/>
      <family val="1"/>
      <charset val="204"/>
    </font>
    <font>
      <b/>
      <sz val="8"/>
      <color theme="1"/>
      <name val="Arial"/>
      <family val="2"/>
      <charset val="204"/>
    </font>
    <font>
      <sz val="14"/>
      <color theme="2" tint="-0.749992370372631"/>
      <name val="Times New Roman"/>
      <family val="2"/>
      <charset val="204"/>
    </font>
    <font>
      <sz val="14"/>
      <color theme="2" tint="-0.499984740745262"/>
      <name val="Times New Roman"/>
      <family val="2"/>
      <charset val="204"/>
    </font>
    <font>
      <sz val="8"/>
      <color theme="2" tint="-0.499984740745262"/>
      <name val="Times New Roman"/>
      <family val="2"/>
      <charset val="204"/>
    </font>
    <font>
      <sz val="10"/>
      <color theme="2" tint="-0.749992370372631"/>
      <name val="Times New Roman"/>
      <family val="2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color theme="2" tint="-0.749992370372631"/>
      <name val="Times New Roman"/>
      <family val="2"/>
      <charset val="204"/>
    </font>
    <font>
      <sz val="12"/>
      <color theme="3" tint="-0.249977111117893"/>
      <name val="Times New Roman"/>
      <family val="2"/>
      <charset val="204"/>
    </font>
    <font>
      <sz val="12"/>
      <color theme="1"/>
      <name val="Times New Roman"/>
      <family val="1"/>
      <charset val="204"/>
    </font>
    <font>
      <i/>
      <sz val="12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color theme="3" tint="-0.249977111117893"/>
      <name val="Times New Roman"/>
      <family val="2"/>
      <charset val="204"/>
    </font>
    <font>
      <b/>
      <sz val="10"/>
      <color theme="2" tint="-0.74999237037263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0"/>
      <color theme="2" tint="-0.749992370372631"/>
      <name val="Times New Roman"/>
      <family val="1"/>
      <charset val="204"/>
    </font>
    <font>
      <sz val="12"/>
      <color theme="2" tint="-0.749992370372631"/>
      <name val="Times New Roman"/>
      <family val="1"/>
      <charset val="204"/>
    </font>
    <font>
      <b/>
      <sz val="12"/>
      <color theme="4" tint="-0.499984740745262"/>
      <name val="Times New Roman"/>
      <family val="1"/>
      <charset val="204"/>
    </font>
    <font>
      <sz val="12"/>
      <color theme="4" tint="-0.499984740745262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color theme="2" tint="-0.749992370372631"/>
      <name val="Times New Roman"/>
      <family val="1"/>
      <charset val="204"/>
    </font>
    <font>
      <sz val="8"/>
      <color theme="2" tint="-0.74999237037263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7"/>
      <color indexed="8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/>
    <xf numFmtId="0" fontId="11" fillId="0" borderId="0"/>
  </cellStyleXfs>
  <cellXfs count="352">
    <xf numFmtId="0" fontId="0" fillId="0" borderId="0" xfId="0"/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left" wrapText="1"/>
    </xf>
    <xf numFmtId="0" fontId="12" fillId="0" borderId="0" xfId="0" applyFont="1" applyAlignment="1">
      <alignment vertical="top" wrapText="1"/>
    </xf>
    <xf numFmtId="0" fontId="14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9" fillId="7" borderId="18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 wrapText="1"/>
    </xf>
    <xf numFmtId="49" fontId="8" fillId="6" borderId="26" xfId="0" applyNumberFormat="1" applyFont="1" applyFill="1" applyBorder="1" applyAlignment="1">
      <alignment horizontal="center"/>
    </xf>
    <xf numFmtId="0" fontId="8" fillId="6" borderId="27" xfId="0" applyFont="1" applyFill="1" applyBorder="1" applyAlignment="1">
      <alignment wrapText="1"/>
    </xf>
    <xf numFmtId="0" fontId="16" fillId="6" borderId="28" xfId="0" applyFont="1" applyFill="1" applyBorder="1" applyAlignment="1">
      <alignment horizontal="center" wrapText="1"/>
    </xf>
    <xf numFmtId="0" fontId="8" fillId="6" borderId="29" xfId="0" applyFont="1" applyFill="1" applyBorder="1" applyAlignment="1">
      <alignment horizontal="center"/>
    </xf>
    <xf numFmtId="0" fontId="8" fillId="6" borderId="30" xfId="0" applyFont="1" applyFill="1" applyBorder="1" applyAlignment="1">
      <alignment horizontal="center"/>
    </xf>
    <xf numFmtId="49" fontId="8" fillId="6" borderId="31" xfId="0" applyNumberFormat="1" applyFont="1" applyFill="1" applyBorder="1" applyAlignment="1">
      <alignment horizontal="center"/>
    </xf>
    <xf numFmtId="0" fontId="8" fillId="6" borderId="8" xfId="0" applyFont="1" applyFill="1" applyBorder="1" applyAlignment="1">
      <alignment wrapText="1"/>
    </xf>
    <xf numFmtId="0" fontId="16" fillId="6" borderId="5" xfId="0" applyFont="1" applyFill="1" applyBorder="1" applyAlignment="1">
      <alignment horizontal="center" wrapText="1"/>
    </xf>
    <xf numFmtId="0" fontId="8" fillId="6" borderId="10" xfId="0" applyFont="1" applyFill="1" applyBorder="1" applyAlignment="1">
      <alignment horizontal="center"/>
    </xf>
    <xf numFmtId="0" fontId="8" fillId="6" borderId="32" xfId="0" applyFont="1" applyFill="1" applyBorder="1" applyAlignment="1">
      <alignment horizontal="center"/>
    </xf>
    <xf numFmtId="0" fontId="8" fillId="6" borderId="5" xfId="0" applyFont="1" applyFill="1" applyBorder="1" applyAlignment="1">
      <alignment horizontal="center"/>
    </xf>
    <xf numFmtId="0" fontId="8" fillId="6" borderId="6" xfId="0" applyFont="1" applyFill="1" applyBorder="1" applyAlignment="1">
      <alignment horizontal="center"/>
    </xf>
    <xf numFmtId="0" fontId="8" fillId="6" borderId="5" xfId="0" applyFont="1" applyFill="1" applyBorder="1" applyAlignment="1">
      <alignment horizontal="center" wrapText="1"/>
    </xf>
    <xf numFmtId="0" fontId="8" fillId="6" borderId="0" xfId="0" applyFont="1" applyFill="1"/>
    <xf numFmtId="0" fontId="8" fillId="6" borderId="5" xfId="0" applyFont="1" applyFill="1" applyBorder="1" applyAlignment="1">
      <alignment wrapText="1"/>
    </xf>
    <xf numFmtId="0" fontId="16" fillId="6" borderId="0" xfId="0" applyFont="1" applyFill="1" applyBorder="1" applyAlignment="1">
      <alignment horizontal="center"/>
    </xf>
    <xf numFmtId="0" fontId="8" fillId="6" borderId="28" xfId="0" applyFont="1" applyFill="1" applyBorder="1" applyAlignment="1">
      <alignment wrapText="1"/>
    </xf>
    <xf numFmtId="0" fontId="8" fillId="6" borderId="28" xfId="0" applyFont="1" applyFill="1" applyBorder="1" applyAlignment="1">
      <alignment horizontal="center"/>
    </xf>
    <xf numFmtId="49" fontId="8" fillId="6" borderId="33" xfId="0" applyNumberFormat="1" applyFont="1" applyFill="1" applyBorder="1" applyAlignment="1">
      <alignment horizontal="center"/>
    </xf>
    <xf numFmtId="0" fontId="8" fillId="6" borderId="34" xfId="0" applyFont="1" applyFill="1" applyBorder="1" applyAlignment="1">
      <alignment wrapText="1"/>
    </xf>
    <xf numFmtId="0" fontId="8" fillId="6" borderId="34" xfId="0" applyFont="1" applyFill="1" applyBorder="1" applyAlignment="1">
      <alignment horizontal="center"/>
    </xf>
    <xf numFmtId="0" fontId="8" fillId="6" borderId="7" xfId="0" applyFont="1" applyFill="1" applyBorder="1" applyAlignment="1">
      <alignment horizontal="center"/>
    </xf>
    <xf numFmtId="49" fontId="8" fillId="6" borderId="35" xfId="0" applyNumberFormat="1" applyFont="1" applyFill="1" applyBorder="1" applyAlignment="1">
      <alignment horizontal="center"/>
    </xf>
    <xf numFmtId="0" fontId="8" fillId="6" borderId="4" xfId="0" applyFont="1" applyFill="1" applyBorder="1" applyAlignment="1">
      <alignment wrapText="1"/>
    </xf>
    <xf numFmtId="0" fontId="8" fillId="6" borderId="4" xfId="0" applyFont="1" applyFill="1" applyBorder="1" applyAlignment="1">
      <alignment horizontal="center"/>
    </xf>
    <xf numFmtId="0" fontId="8" fillId="6" borderId="36" xfId="0" applyFont="1" applyFill="1" applyBorder="1" applyAlignment="1">
      <alignment horizontal="center"/>
    </xf>
    <xf numFmtId="0" fontId="23" fillId="2" borderId="0" xfId="0" applyFont="1" applyFill="1" applyBorder="1"/>
    <xf numFmtId="0" fontId="29" fillId="2" borderId="0" xfId="0" applyFont="1" applyFill="1"/>
    <xf numFmtId="0" fontId="29" fillId="2" borderId="0" xfId="0" applyFont="1" applyFill="1" applyBorder="1" applyAlignment="1">
      <alignment horizontal="right"/>
    </xf>
    <xf numFmtId="0" fontId="27" fillId="8" borderId="2" xfId="0" applyFont="1" applyFill="1" applyBorder="1"/>
    <xf numFmtId="0" fontId="27" fillId="8" borderId="12" xfId="0" applyFont="1" applyFill="1" applyBorder="1" applyAlignment="1">
      <alignment horizontal="center"/>
    </xf>
    <xf numFmtId="0" fontId="27" fillId="8" borderId="12" xfId="0" applyFont="1" applyFill="1" applyBorder="1" applyAlignment="1"/>
    <xf numFmtId="0" fontId="27" fillId="8" borderId="2" xfId="0" applyFont="1" applyFill="1" applyBorder="1" applyAlignment="1">
      <alignment horizontal="center" vertical="top"/>
    </xf>
    <xf numFmtId="0" fontId="8" fillId="8" borderId="4" xfId="0" applyFont="1" applyFill="1" applyBorder="1"/>
    <xf numFmtId="0" fontId="27" fillId="8" borderId="4" xfId="0" applyFont="1" applyFill="1" applyBorder="1" applyAlignment="1">
      <alignment horizontal="center" vertical="top"/>
    </xf>
    <xf numFmtId="0" fontId="8" fillId="6" borderId="11" xfId="0" applyNumberFormat="1" applyFont="1" applyFill="1" applyBorder="1" applyAlignment="1">
      <alignment horizontal="center"/>
    </xf>
    <xf numFmtId="3" fontId="8" fillId="6" borderId="0" xfId="1" applyNumberFormat="1" applyFont="1" applyFill="1" applyBorder="1" applyAlignment="1">
      <alignment horizontal="center"/>
    </xf>
    <xf numFmtId="3" fontId="8" fillId="6" borderId="13" xfId="1" applyNumberFormat="1" applyFont="1" applyFill="1" applyBorder="1" applyAlignment="1">
      <alignment horizontal="center"/>
    </xf>
    <xf numFmtId="3" fontId="16" fillId="6" borderId="0" xfId="1" applyNumberFormat="1" applyFont="1" applyFill="1" applyBorder="1" applyAlignment="1">
      <alignment horizontal="center"/>
    </xf>
    <xf numFmtId="49" fontId="27" fillId="6" borderId="3" xfId="0" applyNumberFormat="1" applyFont="1" applyFill="1" applyBorder="1" applyAlignment="1">
      <alignment horizontal="center"/>
    </xf>
    <xf numFmtId="3" fontId="30" fillId="6" borderId="14" xfId="1" applyNumberFormat="1" applyFont="1" applyFill="1" applyBorder="1" applyAlignment="1">
      <alignment horizontal="center"/>
    </xf>
    <xf numFmtId="3" fontId="27" fillId="6" borderId="14" xfId="1" applyNumberFormat="1" applyFont="1" applyFill="1" applyBorder="1" applyAlignment="1">
      <alignment horizontal="center"/>
    </xf>
    <xf numFmtId="3" fontId="30" fillId="6" borderId="15" xfId="1" applyNumberFormat="1" applyFont="1" applyFill="1" applyBorder="1" applyAlignment="1">
      <alignment horizontal="center"/>
    </xf>
    <xf numFmtId="0" fontId="8" fillId="6" borderId="1" xfId="0" applyFont="1" applyFill="1" applyBorder="1" applyAlignment="1">
      <alignment horizontal="center" vertical="center" wrapText="1"/>
    </xf>
    <xf numFmtId="0" fontId="8" fillId="6" borderId="9" xfId="0" applyFont="1" applyFill="1" applyBorder="1" applyAlignment="1">
      <alignment horizontal="center" vertical="center" wrapText="1"/>
    </xf>
    <xf numFmtId="0" fontId="8" fillId="6" borderId="9" xfId="0" applyFont="1" applyFill="1" applyBorder="1" applyAlignment="1">
      <alignment horizontal="right" vertical="center"/>
    </xf>
    <xf numFmtId="0" fontId="8" fillId="6" borderId="17" xfId="0" applyFont="1" applyFill="1" applyBorder="1" applyAlignment="1">
      <alignment horizontal="center" vertical="center" wrapText="1"/>
    </xf>
    <xf numFmtId="0" fontId="8" fillId="6" borderId="11" xfId="0" applyFont="1" applyFill="1" applyBorder="1" applyAlignment="1">
      <alignment horizontal="center" vertical="center" wrapText="1"/>
    </xf>
    <xf numFmtId="0" fontId="8" fillId="6" borderId="0" xfId="0" applyFont="1" applyFill="1" applyBorder="1" applyAlignment="1">
      <alignment horizontal="center" vertical="center" wrapText="1"/>
    </xf>
    <xf numFmtId="0" fontId="8" fillId="6" borderId="13" xfId="0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left" vertical="center"/>
    </xf>
    <xf numFmtId="0" fontId="23" fillId="0" borderId="0" xfId="0" applyFont="1" applyBorder="1" applyAlignment="1">
      <alignment horizontal="right" vertical="center"/>
    </xf>
    <xf numFmtId="0" fontId="23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8" fillId="8" borderId="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8" fillId="6" borderId="1" xfId="0" applyFont="1" applyFill="1" applyBorder="1" applyAlignment="1">
      <alignment horizontal="left" wrapText="1"/>
    </xf>
    <xf numFmtId="0" fontId="8" fillId="6" borderId="2" xfId="0" applyFont="1" applyFill="1" applyBorder="1" applyAlignment="1">
      <alignment horizontal="center"/>
    </xf>
    <xf numFmtId="14" fontId="8" fillId="6" borderId="2" xfId="0" applyNumberFormat="1" applyFont="1" applyFill="1" applyBorder="1" applyAlignment="1">
      <alignment horizontal="center"/>
    </xf>
    <xf numFmtId="165" fontId="8" fillId="6" borderId="2" xfId="1" applyNumberFormat="1" applyFont="1" applyFill="1" applyBorder="1" applyAlignment="1">
      <alignment horizontal="center"/>
    </xf>
    <xf numFmtId="164" fontId="8" fillId="6" borderId="2" xfId="1" applyNumberFormat="1" applyFont="1" applyFill="1" applyBorder="1" applyAlignment="1">
      <alignment horizontal="center"/>
    </xf>
    <xf numFmtId="0" fontId="17" fillId="6" borderId="4" xfId="0" applyFont="1" applyFill="1" applyBorder="1"/>
    <xf numFmtId="0" fontId="8" fillId="6" borderId="3" xfId="0" applyFont="1" applyFill="1" applyBorder="1" applyAlignment="1">
      <alignment horizontal="center" vertical="top" wrapText="1"/>
    </xf>
    <xf numFmtId="14" fontId="8" fillId="6" borderId="4" xfId="0" applyNumberFormat="1" applyFont="1" applyFill="1" applyBorder="1" applyAlignment="1">
      <alignment horizontal="center" vertical="center"/>
    </xf>
    <xf numFmtId="165" fontId="8" fillId="6" borderId="4" xfId="1" applyNumberFormat="1" applyFont="1" applyFill="1" applyBorder="1" applyAlignment="1">
      <alignment horizontal="center" vertical="center"/>
    </xf>
    <xf numFmtId="164" fontId="8" fillId="6" borderId="4" xfId="1" applyNumberFormat="1" applyFont="1" applyFill="1" applyBorder="1" applyAlignment="1">
      <alignment horizontal="center" vertical="center"/>
    </xf>
    <xf numFmtId="2" fontId="8" fillId="6" borderId="4" xfId="1" applyNumberFormat="1" applyFont="1" applyFill="1" applyBorder="1" applyAlignment="1">
      <alignment horizontal="center" vertical="center"/>
    </xf>
    <xf numFmtId="0" fontId="8" fillId="6" borderId="4" xfId="0" applyFont="1" applyFill="1" applyBorder="1"/>
    <xf numFmtId="0" fontId="27" fillId="6" borderId="5" xfId="0" applyFont="1" applyFill="1" applyBorder="1"/>
    <xf numFmtId="0" fontId="27" fillId="6" borderId="4" xfId="0" applyFont="1" applyFill="1" applyBorder="1"/>
    <xf numFmtId="165" fontId="27" fillId="6" borderId="4" xfId="0" applyNumberFormat="1" applyFont="1" applyFill="1" applyBorder="1" applyAlignment="1">
      <alignment horizontal="center"/>
    </xf>
    <xf numFmtId="0" fontId="27" fillId="0" borderId="0" xfId="0" applyFont="1" applyAlignment="1">
      <alignment horizontal="center"/>
    </xf>
    <xf numFmtId="0" fontId="30" fillId="0" borderId="0" xfId="0" applyFont="1" applyFill="1" applyAlignment="1">
      <alignment horizontal="center"/>
    </xf>
    <xf numFmtId="39" fontId="27" fillId="0" borderId="0" xfId="0" applyNumberFormat="1" applyFont="1" applyAlignment="1">
      <alignment horizontal="right"/>
    </xf>
    <xf numFmtId="39" fontId="27" fillId="0" borderId="0" xfId="0" applyNumberFormat="1" applyFont="1"/>
    <xf numFmtId="39" fontId="30" fillId="0" borderId="0" xfId="0" applyNumberFormat="1" applyFont="1" applyFill="1" applyProtection="1"/>
    <xf numFmtId="4" fontId="30" fillId="0" borderId="0" xfId="0" applyNumberFormat="1" applyFont="1" applyFill="1" applyProtection="1"/>
    <xf numFmtId="0" fontId="27" fillId="0" borderId="0" xfId="0" applyFont="1"/>
    <xf numFmtId="0" fontId="30" fillId="0" borderId="0" xfId="0" applyFont="1" applyFill="1" applyAlignment="1">
      <alignment horizontal="right"/>
    </xf>
    <xf numFmtId="0" fontId="22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right"/>
    </xf>
    <xf numFmtId="10" fontId="22" fillId="0" borderId="0" xfId="0" applyNumberFormat="1" applyFont="1" applyFill="1" applyBorder="1" applyAlignment="1">
      <alignment horizontal="center"/>
    </xf>
    <xf numFmtId="39" fontId="22" fillId="0" borderId="0" xfId="0" applyNumberFormat="1" applyFont="1" applyFill="1" applyBorder="1" applyProtection="1"/>
    <xf numFmtId="0" fontId="18" fillId="0" borderId="0" xfId="0" applyFont="1" applyFill="1"/>
    <xf numFmtId="0" fontId="18" fillId="0" borderId="0" xfId="0" applyFont="1" applyBorder="1"/>
    <xf numFmtId="0" fontId="18" fillId="0" borderId="0" xfId="0" applyFont="1"/>
    <xf numFmtId="0" fontId="18" fillId="0" borderId="0" xfId="0" applyFont="1" applyAlignment="1">
      <alignment horizontal="right"/>
    </xf>
    <xf numFmtId="0" fontId="18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0" fontId="18" fillId="0" borderId="0" xfId="0" applyFont="1" applyBorder="1" applyAlignment="1">
      <alignment horizontal="center"/>
    </xf>
    <xf numFmtId="4" fontId="18" fillId="0" borderId="0" xfId="0" applyNumberFormat="1" applyFont="1"/>
    <xf numFmtId="39" fontId="22" fillId="5" borderId="0" xfId="0" applyNumberFormat="1" applyFont="1" applyFill="1" applyBorder="1" applyAlignment="1" applyProtection="1">
      <alignment horizontal="right"/>
    </xf>
    <xf numFmtId="0" fontId="22" fillId="5" borderId="0" xfId="0" applyFont="1" applyFill="1" applyBorder="1" applyAlignment="1">
      <alignment horizontal="center"/>
    </xf>
    <xf numFmtId="39" fontId="22" fillId="5" borderId="0" xfId="0" applyNumberFormat="1" applyFont="1" applyFill="1" applyBorder="1" applyProtection="1"/>
    <xf numFmtId="39" fontId="22" fillId="0" borderId="5" xfId="0" applyNumberFormat="1" applyFont="1" applyFill="1" applyBorder="1" applyAlignment="1" applyProtection="1">
      <alignment horizontal="right"/>
    </xf>
    <xf numFmtId="39" fontId="22" fillId="0" borderId="16" xfId="0" applyNumberFormat="1" applyFont="1" applyFill="1" applyBorder="1" applyAlignment="1" applyProtection="1">
      <alignment horizontal="right"/>
    </xf>
    <xf numFmtId="0" fontId="22" fillId="0" borderId="5" xfId="0" applyFont="1" applyFill="1" applyBorder="1" applyAlignment="1">
      <alignment horizontal="right"/>
    </xf>
    <xf numFmtId="0" fontId="22" fillId="0" borderId="16" xfId="0" applyFont="1" applyFill="1" applyBorder="1" applyAlignment="1">
      <alignment horizontal="right"/>
    </xf>
    <xf numFmtId="0" fontId="22" fillId="0" borderId="5" xfId="0" applyFont="1" applyFill="1" applyBorder="1" applyAlignment="1">
      <alignment horizontal="center"/>
    </xf>
    <xf numFmtId="0" fontId="22" fillId="0" borderId="16" xfId="0" applyFont="1" applyFill="1" applyBorder="1" applyAlignment="1">
      <alignment horizontal="center"/>
    </xf>
    <xf numFmtId="39" fontId="22" fillId="0" borderId="5" xfId="0" applyNumberFormat="1" applyFont="1" applyFill="1" applyBorder="1" applyProtection="1"/>
    <xf numFmtId="0" fontId="22" fillId="0" borderId="8" xfId="0" applyFont="1" applyFill="1" applyBorder="1" applyAlignment="1" applyProtection="1">
      <alignment horizontal="left"/>
    </xf>
    <xf numFmtId="39" fontId="22" fillId="0" borderId="16" xfId="0" applyNumberFormat="1" applyFont="1" applyFill="1" applyBorder="1" applyProtection="1"/>
    <xf numFmtId="4" fontId="22" fillId="0" borderId="16" xfId="0" applyNumberFormat="1" applyFont="1" applyFill="1" applyBorder="1" applyProtection="1"/>
    <xf numFmtId="0" fontId="20" fillId="0" borderId="0" xfId="0" applyFont="1" applyAlignment="1">
      <alignment horizontal="center"/>
    </xf>
    <xf numFmtId="0" fontId="20" fillId="0" borderId="0" xfId="0" applyFont="1" applyFill="1" applyAlignment="1">
      <alignment horizontal="center"/>
    </xf>
    <xf numFmtId="39" fontId="20" fillId="0" borderId="0" xfId="0" applyNumberFormat="1" applyFont="1" applyAlignment="1">
      <alignment horizontal="right"/>
    </xf>
    <xf numFmtId="39" fontId="20" fillId="0" borderId="0" xfId="0" applyNumberFormat="1" applyFont="1"/>
    <xf numFmtId="39" fontId="20" fillId="0" borderId="0" xfId="0" applyNumberFormat="1" applyFont="1" applyFill="1" applyProtection="1"/>
    <xf numFmtId="4" fontId="20" fillId="0" borderId="0" xfId="0" applyNumberFormat="1" applyFont="1" applyFill="1" applyProtection="1"/>
    <xf numFmtId="0" fontId="20" fillId="0" borderId="0" xfId="0" applyFont="1"/>
    <xf numFmtId="0" fontId="20" fillId="0" borderId="0" xfId="0" applyFont="1" applyFill="1" applyAlignment="1">
      <alignment horizontal="right"/>
    </xf>
    <xf numFmtId="0" fontId="22" fillId="8" borderId="8" xfId="0" applyFont="1" applyFill="1" applyBorder="1" applyAlignment="1" applyProtection="1">
      <alignment horizontal="left"/>
    </xf>
    <xf numFmtId="0" fontId="22" fillId="8" borderId="16" xfId="0" applyFont="1" applyFill="1" applyBorder="1" applyAlignment="1">
      <alignment horizontal="center"/>
    </xf>
    <xf numFmtId="39" fontId="22" fillId="8" borderId="5" xfId="0" applyNumberFormat="1" applyFont="1" applyFill="1" applyBorder="1" applyAlignment="1" applyProtection="1">
      <alignment horizontal="right"/>
    </xf>
    <xf numFmtId="0" fontId="22" fillId="8" borderId="5" xfId="0" applyFont="1" applyFill="1" applyBorder="1" applyAlignment="1">
      <alignment horizontal="right"/>
    </xf>
    <xf numFmtId="0" fontId="22" fillId="8" borderId="5" xfId="0" applyFont="1" applyFill="1" applyBorder="1" applyAlignment="1">
      <alignment horizontal="center"/>
    </xf>
    <xf numFmtId="39" fontId="22" fillId="8" borderId="5" xfId="0" applyNumberFormat="1" applyFont="1" applyFill="1" applyBorder="1" applyProtection="1"/>
    <xf numFmtId="0" fontId="22" fillId="8" borderId="3" xfId="0" applyFont="1" applyFill="1" applyBorder="1" applyAlignment="1" applyProtection="1">
      <alignment horizontal="left"/>
    </xf>
    <xf numFmtId="0" fontId="22" fillId="8" borderId="14" xfId="0" applyFont="1" applyFill="1" applyBorder="1" applyAlignment="1">
      <alignment horizontal="center"/>
    </xf>
    <xf numFmtId="0" fontId="18" fillId="8" borderId="3" xfId="0" applyFont="1" applyFill="1" applyBorder="1" applyAlignment="1" applyProtection="1">
      <alignment horizontal="left"/>
    </xf>
    <xf numFmtId="0" fontId="18" fillId="8" borderId="14" xfId="0" applyFont="1" applyFill="1" applyBorder="1" applyAlignment="1">
      <alignment horizontal="center"/>
    </xf>
    <xf numFmtId="39" fontId="22" fillId="8" borderId="4" xfId="0" applyNumberFormat="1" applyFont="1" applyFill="1" applyBorder="1" applyAlignment="1" applyProtection="1">
      <alignment horizontal="right"/>
    </xf>
    <xf numFmtId="0" fontId="22" fillId="8" borderId="3" xfId="0" applyFont="1" applyFill="1" applyBorder="1" applyAlignment="1">
      <alignment horizontal="right"/>
    </xf>
    <xf numFmtId="0" fontId="22" fillId="8" borderId="4" xfId="0" applyFont="1" applyFill="1" applyBorder="1" applyAlignment="1">
      <alignment horizontal="right"/>
    </xf>
    <xf numFmtId="0" fontId="22" fillId="8" borderId="4" xfId="0" applyFont="1" applyFill="1" applyBorder="1" applyAlignment="1">
      <alignment horizontal="center"/>
    </xf>
    <xf numFmtId="39" fontId="22" fillId="8" borderId="4" xfId="0" applyNumberFormat="1" applyFont="1" applyFill="1" applyBorder="1" applyProtection="1"/>
    <xf numFmtId="0" fontId="22" fillId="8" borderId="3" xfId="0" applyFont="1" applyFill="1" applyBorder="1" applyAlignment="1" applyProtection="1">
      <alignment horizontal="center"/>
    </xf>
    <xf numFmtId="0" fontId="22" fillId="8" borderId="4" xfId="0" applyFont="1" applyFill="1" applyBorder="1" applyAlignment="1" applyProtection="1">
      <alignment horizontal="center"/>
    </xf>
    <xf numFmtId="0" fontId="22" fillId="8" borderId="4" xfId="0" applyFont="1" applyFill="1" applyBorder="1"/>
    <xf numFmtId="0" fontId="22" fillId="8" borderId="14" xfId="0" applyFont="1" applyFill="1" applyBorder="1"/>
    <xf numFmtId="39" fontId="22" fillId="8" borderId="16" xfId="0" applyNumberFormat="1" applyFont="1" applyFill="1" applyBorder="1" applyAlignment="1" applyProtection="1">
      <alignment horizontal="right"/>
    </xf>
    <xf numFmtId="0" fontId="22" fillId="8" borderId="5" xfId="0" applyFont="1" applyFill="1" applyBorder="1"/>
    <xf numFmtId="39" fontId="22" fillId="8" borderId="14" xfId="0" applyNumberFormat="1" applyFont="1" applyFill="1" applyBorder="1" applyAlignment="1" applyProtection="1">
      <alignment horizontal="right"/>
    </xf>
    <xf numFmtId="0" fontId="22" fillId="8" borderId="14" xfId="0" applyFont="1" applyFill="1" applyBorder="1" applyAlignment="1" applyProtection="1">
      <alignment horizontal="center"/>
    </xf>
    <xf numFmtId="0" fontId="28" fillId="0" borderId="0" xfId="0" applyFont="1" applyAlignment="1" applyProtection="1">
      <alignment horizontal="left"/>
    </xf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right"/>
    </xf>
    <xf numFmtId="0" fontId="28" fillId="0" borderId="0" xfId="0" applyFont="1"/>
    <xf numFmtId="4" fontId="28" fillId="0" borderId="0" xfId="0" applyNumberFormat="1" applyFont="1"/>
    <xf numFmtId="0" fontId="28" fillId="0" borderId="0" xfId="0" applyFont="1" applyAlignment="1">
      <alignment horizontal="left"/>
    </xf>
    <xf numFmtId="0" fontId="28" fillId="0" borderId="0" xfId="0" applyFont="1" applyBorder="1" applyAlignment="1">
      <alignment horizontal="center"/>
    </xf>
    <xf numFmtId="0" fontId="28" fillId="0" borderId="0" xfId="0" applyFont="1" applyBorder="1" applyAlignment="1" applyProtection="1">
      <alignment horizontal="left"/>
    </xf>
    <xf numFmtId="0" fontId="28" fillId="5" borderId="0" xfId="0" applyFont="1" applyFill="1" applyBorder="1" applyAlignment="1">
      <alignment horizontal="center"/>
    </xf>
    <xf numFmtId="39" fontId="28" fillId="5" borderId="0" xfId="0" applyNumberFormat="1" applyFont="1" applyFill="1" applyBorder="1" applyAlignment="1" applyProtection="1">
      <alignment horizontal="right"/>
    </xf>
    <xf numFmtId="0" fontId="28" fillId="5" borderId="0" xfId="0" applyFont="1" applyFill="1" applyBorder="1" applyAlignment="1">
      <alignment horizontal="right"/>
    </xf>
    <xf numFmtId="0" fontId="28" fillId="5" borderId="0" xfId="0" applyFont="1" applyFill="1" applyBorder="1" applyAlignment="1" applyProtection="1">
      <alignment horizontal="left"/>
    </xf>
    <xf numFmtId="0" fontId="28" fillId="0" borderId="0" xfId="0" applyFont="1" applyFill="1" applyBorder="1" applyAlignment="1">
      <alignment horizontal="center"/>
    </xf>
    <xf numFmtId="39" fontId="28" fillId="0" borderId="0" xfId="0" applyNumberFormat="1" applyFont="1" applyFill="1" applyBorder="1" applyAlignment="1" applyProtection="1">
      <alignment horizontal="right"/>
    </xf>
    <xf numFmtId="0" fontId="28" fillId="0" borderId="0" xfId="0" applyFont="1" applyFill="1" applyBorder="1" applyAlignment="1">
      <alignment horizontal="right"/>
    </xf>
    <xf numFmtId="0" fontId="28" fillId="0" borderId="0" xfId="0" applyFont="1" applyFill="1" applyAlignment="1">
      <alignment horizontal="left"/>
    </xf>
    <xf numFmtId="0" fontId="28" fillId="0" borderId="0" xfId="0" applyFont="1" applyFill="1" applyAlignment="1">
      <alignment horizontal="center"/>
    </xf>
    <xf numFmtId="0" fontId="28" fillId="0" borderId="0" xfId="0" applyFont="1" applyFill="1" applyAlignment="1">
      <alignment horizontal="right"/>
    </xf>
    <xf numFmtId="0" fontId="28" fillId="0" borderId="0" xfId="0" applyFont="1" applyFill="1"/>
    <xf numFmtId="4" fontId="28" fillId="0" borderId="0" xfId="0" applyNumberFormat="1" applyFont="1" applyFill="1"/>
    <xf numFmtId="39" fontId="21" fillId="6" borderId="12" xfId="0" applyNumberFormat="1" applyFont="1" applyFill="1" applyBorder="1" applyProtection="1"/>
    <xf numFmtId="39" fontId="21" fillId="6" borderId="12" xfId="0" applyNumberFormat="1" applyFont="1" applyFill="1" applyBorder="1" applyAlignment="1" applyProtection="1">
      <alignment horizontal="right"/>
    </xf>
    <xf numFmtId="10" fontId="21" fillId="6" borderId="12" xfId="2" applyNumberFormat="1" applyFont="1" applyFill="1" applyBorder="1" applyAlignment="1" applyProtection="1">
      <alignment horizontal="center"/>
    </xf>
    <xf numFmtId="10" fontId="21" fillId="6" borderId="12" xfId="0" applyNumberFormat="1" applyFont="1" applyFill="1" applyBorder="1" applyAlignment="1" applyProtection="1">
      <alignment horizontal="center"/>
    </xf>
    <xf numFmtId="39" fontId="21" fillId="6" borderId="12" xfId="0" applyNumberFormat="1" applyFont="1" applyFill="1" applyBorder="1" applyAlignment="1" applyProtection="1">
      <alignment horizontal="center"/>
    </xf>
    <xf numFmtId="39" fontId="21" fillId="6" borderId="0" xfId="0" applyNumberFormat="1" applyFont="1" applyFill="1" applyBorder="1" applyAlignment="1">
      <alignment horizontal="right"/>
    </xf>
    <xf numFmtId="39" fontId="21" fillId="6" borderId="0" xfId="0" applyNumberFormat="1" applyFont="1" applyFill="1" applyBorder="1" applyProtection="1"/>
    <xf numFmtId="39" fontId="21" fillId="6" borderId="0" xfId="0" applyNumberFormat="1" applyFont="1" applyFill="1" applyBorder="1" applyAlignment="1" applyProtection="1">
      <alignment horizontal="right"/>
    </xf>
    <xf numFmtId="10" fontId="21" fillId="6" borderId="0" xfId="0" applyNumberFormat="1" applyFont="1" applyFill="1" applyBorder="1" applyAlignment="1" applyProtection="1">
      <alignment horizontal="center"/>
    </xf>
    <xf numFmtId="39" fontId="21" fillId="6" borderId="12" xfId="0" applyNumberFormat="1" applyFont="1" applyFill="1" applyBorder="1" applyAlignment="1">
      <alignment horizontal="right"/>
    </xf>
    <xf numFmtId="39" fontId="21" fillId="6" borderId="4" xfId="0" applyNumberFormat="1" applyFont="1" applyFill="1" applyBorder="1" applyProtection="1"/>
    <xf numFmtId="39" fontId="21" fillId="6" borderId="4" xfId="0" applyNumberFormat="1" applyFont="1" applyFill="1" applyBorder="1" applyAlignment="1">
      <alignment horizontal="right"/>
    </xf>
    <xf numFmtId="39" fontId="21" fillId="6" borderId="4" xfId="0" applyNumberFormat="1" applyFont="1" applyFill="1" applyBorder="1" applyAlignment="1" applyProtection="1">
      <alignment horizontal="right"/>
    </xf>
    <xf numFmtId="10" fontId="21" fillId="6" borderId="4" xfId="0" applyNumberFormat="1" applyFont="1" applyFill="1" applyBorder="1" applyAlignment="1" applyProtection="1">
      <alignment horizontal="center"/>
    </xf>
    <xf numFmtId="39" fontId="2" fillId="6" borderId="12" xfId="0" applyNumberFormat="1" applyFont="1" applyFill="1" applyBorder="1"/>
    <xf numFmtId="10" fontId="2" fillId="6" borderId="12" xfId="0" applyNumberFormat="1" applyFont="1" applyFill="1" applyBorder="1" applyAlignment="1">
      <alignment horizontal="center"/>
    </xf>
    <xf numFmtId="39" fontId="21" fillId="6" borderId="13" xfId="0" applyNumberFormat="1" applyFont="1" applyFill="1" applyBorder="1" applyProtection="1"/>
    <xf numFmtId="39" fontId="21" fillId="6" borderId="12" xfId="0" applyNumberFormat="1" applyFont="1" applyFill="1" applyBorder="1" applyAlignment="1" applyProtection="1"/>
    <xf numFmtId="0" fontId="23" fillId="0" borderId="0" xfId="0" applyFont="1" applyFill="1" applyAlignment="1" applyProtection="1">
      <alignment horizontal="left"/>
    </xf>
    <xf numFmtId="0" fontId="6" fillId="0" borderId="0" xfId="0" applyFont="1" applyAlignment="1">
      <alignment horizontal="left" vertical="top" wrapText="1"/>
    </xf>
    <xf numFmtId="0" fontId="5" fillId="0" borderId="0" xfId="0" applyFont="1" applyAlignment="1">
      <alignment horizontal="center"/>
    </xf>
    <xf numFmtId="0" fontId="12" fillId="0" borderId="0" xfId="0" applyFont="1" applyAlignment="1">
      <alignment vertical="center" wrapText="1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31" fillId="4" borderId="1" xfId="0" applyFont="1" applyFill="1" applyBorder="1" applyAlignment="1" applyProtection="1">
      <alignment horizontal="centerContinuous" vertical="top"/>
    </xf>
    <xf numFmtId="0" fontId="31" fillId="4" borderId="9" xfId="0" applyFont="1" applyFill="1" applyBorder="1" applyAlignment="1" applyProtection="1">
      <alignment horizontal="centerContinuous"/>
    </xf>
    <xf numFmtId="0" fontId="31" fillId="4" borderId="16" xfId="0" applyFont="1" applyFill="1" applyBorder="1" applyAlignment="1" applyProtection="1">
      <alignment horizontal="centerContinuous"/>
    </xf>
    <xf numFmtId="0" fontId="31" fillId="4" borderId="8" xfId="0" applyFont="1" applyFill="1" applyBorder="1" applyAlignment="1" applyProtection="1">
      <alignment horizontal="centerContinuous" vertical="top"/>
    </xf>
    <xf numFmtId="0" fontId="31" fillId="4" borderId="16" xfId="0" applyFont="1" applyFill="1" applyBorder="1" applyAlignment="1" applyProtection="1">
      <alignment horizontal="centerContinuous" vertical="top"/>
    </xf>
    <xf numFmtId="0" fontId="31" fillId="4" borderId="10" xfId="0" applyFont="1" applyFill="1" applyBorder="1" applyAlignment="1" applyProtection="1">
      <alignment horizontal="centerContinuous" vertical="top"/>
    </xf>
    <xf numFmtId="0" fontId="31" fillId="4" borderId="1" xfId="0" applyFont="1" applyFill="1" applyBorder="1" applyAlignment="1">
      <alignment horizontal="center" vertical="top" wrapText="1"/>
    </xf>
    <xf numFmtId="0" fontId="31" fillId="4" borderId="17" xfId="0" applyFont="1" applyFill="1" applyBorder="1" applyAlignment="1" applyProtection="1">
      <alignment horizontal="center" vertical="top" wrapText="1"/>
    </xf>
    <xf numFmtId="0" fontId="31" fillId="4" borderId="1" xfId="0" applyFont="1" applyFill="1" applyBorder="1" applyAlignment="1" applyProtection="1">
      <alignment horizontal="center" vertical="top" wrapText="1"/>
    </xf>
    <xf numFmtId="0" fontId="31" fillId="4" borderId="9" xfId="0" applyFont="1" applyFill="1" applyBorder="1" applyAlignment="1" applyProtection="1">
      <alignment horizontal="center" vertical="top" wrapText="1"/>
    </xf>
    <xf numFmtId="0" fontId="31" fillId="4" borderId="8" xfId="0" applyFont="1" applyFill="1" applyBorder="1" applyAlignment="1">
      <alignment horizontal="center" vertical="top" wrapText="1"/>
    </xf>
    <xf numFmtId="0" fontId="31" fillId="4" borderId="5" xfId="0" applyFont="1" applyFill="1" applyBorder="1" applyAlignment="1" applyProtection="1">
      <alignment horizontal="center" vertical="top" wrapText="1"/>
    </xf>
    <xf numFmtId="0" fontId="31" fillId="4" borderId="10" xfId="0" applyFont="1" applyFill="1" applyBorder="1" applyAlignment="1" applyProtection="1">
      <alignment horizontal="center" vertical="top" wrapText="1"/>
    </xf>
    <xf numFmtId="0" fontId="31" fillId="4" borderId="16" xfId="0" applyFont="1" applyFill="1" applyBorder="1" applyAlignment="1" applyProtection="1">
      <alignment horizontal="center" vertical="top" wrapText="1"/>
    </xf>
    <xf numFmtId="0" fontId="12" fillId="0" borderId="0" xfId="0" applyFont="1" applyAlignment="1">
      <alignment horizontal="center" wrapText="1"/>
    </xf>
    <xf numFmtId="0" fontId="18" fillId="3" borderId="2" xfId="0" applyFont="1" applyFill="1" applyBorder="1" applyAlignment="1" applyProtection="1">
      <alignment horizontal="right"/>
    </xf>
    <xf numFmtId="14" fontId="18" fillId="3" borderId="2" xfId="0" applyNumberFormat="1" applyFont="1" applyFill="1" applyBorder="1" applyAlignment="1" applyProtection="1">
      <alignment horizontal="center"/>
    </xf>
    <xf numFmtId="3" fontId="18" fillId="3" borderId="2" xfId="0" applyNumberFormat="1" applyFont="1" applyFill="1" applyBorder="1" applyAlignment="1" applyProtection="1">
      <alignment horizontal="center"/>
    </xf>
    <xf numFmtId="39" fontId="18" fillId="3" borderId="2" xfId="0" applyNumberFormat="1" applyFont="1" applyFill="1" applyBorder="1" applyProtection="1"/>
    <xf numFmtId="39" fontId="18" fillId="3" borderId="2" xfId="0" applyNumberFormat="1" applyFont="1" applyFill="1" applyBorder="1" applyAlignment="1" applyProtection="1">
      <alignment horizontal="right"/>
    </xf>
    <xf numFmtId="10" fontId="18" fillId="3" borderId="2" xfId="2" applyNumberFormat="1" applyFont="1" applyFill="1" applyBorder="1" applyAlignment="1" applyProtection="1">
      <alignment horizontal="center"/>
    </xf>
    <xf numFmtId="10" fontId="18" fillId="3" borderId="2" xfId="0" applyNumberFormat="1" applyFont="1" applyFill="1" applyBorder="1" applyAlignment="1" applyProtection="1">
      <alignment horizontal="center"/>
    </xf>
    <xf numFmtId="0" fontId="18" fillId="6" borderId="12" xfId="0" applyFont="1" applyFill="1" applyBorder="1" applyAlignment="1">
      <alignment horizontal="right"/>
    </xf>
    <xf numFmtId="14" fontId="22" fillId="6" borderId="12" xfId="0" applyNumberFormat="1" applyFont="1" applyFill="1" applyBorder="1" applyAlignment="1" applyProtection="1">
      <alignment horizontal="center"/>
    </xf>
    <xf numFmtId="3" fontId="22" fillId="6" borderId="12" xfId="0" applyNumberFormat="1" applyFont="1" applyFill="1" applyBorder="1" applyAlignment="1" applyProtection="1">
      <alignment horizontal="center"/>
    </xf>
    <xf numFmtId="0" fontId="22" fillId="8" borderId="10" xfId="0" applyFont="1" applyFill="1" applyBorder="1" applyAlignment="1">
      <alignment horizontal="center"/>
    </xf>
    <xf numFmtId="3" fontId="22" fillId="6" borderId="13" xfId="0" applyNumberFormat="1" applyFont="1" applyFill="1" applyBorder="1" applyAlignment="1" applyProtection="1">
      <alignment horizontal="center"/>
    </xf>
    <xf numFmtId="0" fontId="18" fillId="6" borderId="11" xfId="0" applyFont="1" applyFill="1" applyBorder="1" applyAlignment="1">
      <alignment horizontal="right"/>
    </xf>
    <xf numFmtId="14" fontId="22" fillId="6" borderId="13" xfId="0" applyNumberFormat="1" applyFont="1" applyFill="1" applyBorder="1" applyAlignment="1" applyProtection="1">
      <alignment horizontal="center"/>
    </xf>
    <xf numFmtId="14" fontId="18" fillId="6" borderId="12" xfId="0" applyNumberFormat="1" applyFont="1" applyFill="1" applyBorder="1" applyAlignment="1" applyProtection="1">
      <alignment horizontal="center"/>
    </xf>
    <xf numFmtId="14" fontId="22" fillId="6" borderId="4" xfId="0" applyNumberFormat="1" applyFont="1" applyFill="1" applyBorder="1" applyAlignment="1" applyProtection="1">
      <alignment horizontal="center"/>
    </xf>
    <xf numFmtId="0" fontId="22" fillId="3" borderId="2" xfId="0" applyFont="1" applyFill="1" applyBorder="1" applyAlignment="1" applyProtection="1">
      <alignment horizontal="right"/>
    </xf>
    <xf numFmtId="14" fontId="22" fillId="3" borderId="9" xfId="0" applyNumberFormat="1" applyFont="1" applyFill="1" applyBorder="1" applyAlignment="1" applyProtection="1">
      <alignment horizontal="center"/>
    </xf>
    <xf numFmtId="14" fontId="22" fillId="3" borderId="2" xfId="0" applyNumberFormat="1" applyFont="1" applyFill="1" applyBorder="1" applyAlignment="1" applyProtection="1">
      <alignment horizontal="center"/>
    </xf>
    <xf numFmtId="3" fontId="22" fillId="3" borderId="9" xfId="0" applyNumberFormat="1" applyFont="1" applyFill="1" applyBorder="1" applyAlignment="1" applyProtection="1">
      <alignment horizontal="center"/>
    </xf>
    <xf numFmtId="39" fontId="22" fillId="3" borderId="2" xfId="0" applyNumberFormat="1" applyFont="1" applyFill="1" applyBorder="1" applyProtection="1"/>
    <xf numFmtId="39" fontId="22" fillId="3" borderId="9" xfId="0" applyNumberFormat="1" applyFont="1" applyFill="1" applyBorder="1" applyProtection="1"/>
    <xf numFmtId="4" fontId="22" fillId="3" borderId="9" xfId="0" applyNumberFormat="1" applyFont="1" applyFill="1" applyBorder="1" applyProtection="1"/>
    <xf numFmtId="39" fontId="22" fillId="3" borderId="2" xfId="0" applyNumberFormat="1" applyFont="1" applyFill="1" applyBorder="1" applyAlignment="1" applyProtection="1">
      <alignment horizontal="right"/>
    </xf>
    <xf numFmtId="39" fontId="22" fillId="3" borderId="9" xfId="0" applyNumberFormat="1" applyFont="1" applyFill="1" applyBorder="1" applyAlignment="1" applyProtection="1">
      <alignment horizontal="right"/>
    </xf>
    <xf numFmtId="10" fontId="22" fillId="3" borderId="2" xfId="2" applyNumberFormat="1" applyFont="1" applyFill="1" applyBorder="1" applyAlignment="1" applyProtection="1">
      <alignment horizontal="center"/>
    </xf>
    <xf numFmtId="10" fontId="22" fillId="3" borderId="9" xfId="0" applyNumberFormat="1" applyFont="1" applyFill="1" applyBorder="1" applyAlignment="1" applyProtection="1">
      <alignment horizontal="center"/>
    </xf>
    <xf numFmtId="10" fontId="22" fillId="3" borderId="2" xfId="0" applyNumberFormat="1" applyFont="1" applyFill="1" applyBorder="1" applyAlignment="1" applyProtection="1">
      <alignment horizontal="center"/>
    </xf>
    <xf numFmtId="14" fontId="22" fillId="6" borderId="0" xfId="0" applyNumberFormat="1" applyFont="1" applyFill="1" applyBorder="1" applyAlignment="1" applyProtection="1">
      <alignment horizontal="center"/>
    </xf>
    <xf numFmtId="3" fontId="22" fillId="6" borderId="0" xfId="0" applyNumberFormat="1" applyFont="1" applyFill="1" applyBorder="1" applyAlignment="1" applyProtection="1">
      <alignment horizontal="center"/>
    </xf>
    <xf numFmtId="0" fontId="18" fillId="8" borderId="8" xfId="0" applyFont="1" applyFill="1" applyBorder="1" applyAlignment="1" applyProtection="1">
      <alignment horizontal="left"/>
    </xf>
    <xf numFmtId="0" fontId="18" fillId="3" borderId="2" xfId="0" applyFont="1" applyFill="1" applyBorder="1" applyAlignment="1">
      <alignment horizontal="right"/>
    </xf>
    <xf numFmtId="3" fontId="22" fillId="3" borderId="2" xfId="0" applyNumberFormat="1" applyFont="1" applyFill="1" applyBorder="1" applyAlignment="1" applyProtection="1">
      <alignment horizontal="center"/>
    </xf>
    <xf numFmtId="0" fontId="18" fillId="6" borderId="4" xfId="0" applyFont="1" applyFill="1" applyBorder="1" applyAlignment="1">
      <alignment horizontal="right"/>
    </xf>
    <xf numFmtId="3" fontId="22" fillId="6" borderId="4" xfId="0" applyNumberFormat="1" applyFont="1" applyFill="1" applyBorder="1" applyAlignment="1" applyProtection="1">
      <alignment horizontal="center"/>
    </xf>
    <xf numFmtId="0" fontId="22" fillId="8" borderId="16" xfId="0" applyFont="1" applyFill="1" applyBorder="1" applyAlignment="1">
      <alignment horizontal="right"/>
    </xf>
    <xf numFmtId="0" fontId="22" fillId="8" borderId="8" xfId="0" applyFont="1" applyFill="1" applyBorder="1" applyAlignment="1">
      <alignment horizontal="right"/>
    </xf>
    <xf numFmtId="39" fontId="18" fillId="3" borderId="2" xfId="0" applyNumberFormat="1" applyFont="1" applyFill="1" applyBorder="1"/>
    <xf numFmtId="39" fontId="22" fillId="3" borderId="2" xfId="0" applyNumberFormat="1" applyFont="1" applyFill="1" applyBorder="1" applyAlignment="1" applyProtection="1">
      <alignment horizontal="center"/>
    </xf>
    <xf numFmtId="10" fontId="22" fillId="3" borderId="9" xfId="2" applyNumberFormat="1" applyFont="1" applyFill="1" applyBorder="1" applyAlignment="1" applyProtection="1">
      <alignment horizontal="center"/>
    </xf>
    <xf numFmtId="10" fontId="18" fillId="3" borderId="2" xfId="0" applyNumberFormat="1" applyFont="1" applyFill="1" applyBorder="1" applyAlignment="1">
      <alignment horizontal="center"/>
    </xf>
    <xf numFmtId="14" fontId="22" fillId="6" borderId="11" xfId="0" applyNumberFormat="1" applyFont="1" applyFill="1" applyBorder="1" applyAlignment="1" applyProtection="1">
      <alignment horizontal="center"/>
    </xf>
    <xf numFmtId="0" fontId="18" fillId="3" borderId="2" xfId="0" applyFont="1" applyFill="1" applyBorder="1" applyAlignment="1">
      <alignment horizontal="center"/>
    </xf>
    <xf numFmtId="14" fontId="18" fillId="3" borderId="17" xfId="0" applyNumberFormat="1" applyFont="1" applyFill="1" applyBorder="1" applyAlignment="1" applyProtection="1">
      <alignment horizontal="center"/>
    </xf>
    <xf numFmtId="3" fontId="22" fillId="3" borderId="17" xfId="0" applyNumberFormat="1" applyFont="1" applyFill="1" applyBorder="1" applyAlignment="1" applyProtection="1">
      <alignment horizontal="center"/>
    </xf>
    <xf numFmtId="0" fontId="18" fillId="8" borderId="5" xfId="0" applyFont="1" applyFill="1" applyBorder="1" applyAlignment="1" applyProtection="1">
      <alignment horizontal="left"/>
    </xf>
    <xf numFmtId="0" fontId="18" fillId="8" borderId="5" xfId="0" applyFont="1" applyFill="1" applyBorder="1" applyAlignment="1">
      <alignment horizontal="center"/>
    </xf>
    <xf numFmtId="0" fontId="18" fillId="8" borderId="10" xfId="0" applyFont="1" applyFill="1" applyBorder="1" applyAlignment="1">
      <alignment horizontal="center"/>
    </xf>
    <xf numFmtId="43" fontId="0" fillId="0" borderId="0" xfId="1" applyFont="1"/>
    <xf numFmtId="0" fontId="18" fillId="8" borderId="16" xfId="0" applyFont="1" applyFill="1" applyBorder="1" applyAlignment="1">
      <alignment horizontal="center"/>
    </xf>
    <xf numFmtId="0" fontId="22" fillId="3" borderId="12" xfId="0" applyFont="1" applyFill="1" applyBorder="1" applyAlignment="1" applyProtection="1">
      <alignment horizontal="right"/>
    </xf>
    <xf numFmtId="0" fontId="18" fillId="3" borderId="0" xfId="0" applyFont="1" applyFill="1" applyBorder="1" applyAlignment="1">
      <alignment horizontal="center"/>
    </xf>
    <xf numFmtId="14" fontId="22" fillId="3" borderId="12" xfId="0" applyNumberFormat="1" applyFont="1" applyFill="1" applyBorder="1" applyAlignment="1" applyProtection="1">
      <alignment horizontal="center"/>
    </xf>
    <xf numFmtId="3" fontId="22" fillId="3" borderId="0" xfId="0" applyNumberFormat="1" applyFont="1" applyFill="1" applyBorder="1" applyAlignment="1" applyProtection="1">
      <alignment horizontal="center"/>
    </xf>
    <xf numFmtId="39" fontId="22" fillId="3" borderId="0" xfId="0" applyNumberFormat="1" applyFont="1" applyFill="1" applyBorder="1" applyProtection="1"/>
    <xf numFmtId="0" fontId="18" fillId="3" borderId="0" xfId="0" applyFont="1" applyFill="1" applyBorder="1"/>
    <xf numFmtId="39" fontId="18" fillId="3" borderId="2" xfId="0" applyNumberFormat="1" applyFont="1" applyFill="1" applyBorder="1" applyAlignment="1">
      <alignment horizontal="right"/>
    </xf>
    <xf numFmtId="0" fontId="18" fillId="3" borderId="0" xfId="0" applyFont="1" applyFill="1" applyBorder="1" applyAlignment="1">
      <alignment horizontal="left"/>
    </xf>
    <xf numFmtId="0" fontId="18" fillId="3" borderId="2" xfId="0" applyFont="1" applyFill="1" applyBorder="1"/>
    <xf numFmtId="0" fontId="22" fillId="0" borderId="11" xfId="0" applyFont="1" applyFill="1" applyBorder="1" applyAlignment="1" applyProtection="1">
      <alignment horizontal="left"/>
    </xf>
    <xf numFmtId="166" fontId="14" fillId="0" borderId="0" xfId="0" applyNumberFormat="1" applyFont="1"/>
    <xf numFmtId="166" fontId="0" fillId="0" borderId="0" xfId="0" applyNumberFormat="1"/>
    <xf numFmtId="0" fontId="22" fillId="8" borderId="11" xfId="0" applyFont="1" applyFill="1" applyBorder="1" applyAlignment="1" applyProtection="1">
      <alignment horizontal="left"/>
    </xf>
    <xf numFmtId="0" fontId="22" fillId="8" borderId="0" xfId="0" applyFont="1" applyFill="1" applyBorder="1" applyAlignment="1">
      <alignment horizontal="center"/>
    </xf>
    <xf numFmtId="39" fontId="22" fillId="8" borderId="2" xfId="0" applyNumberFormat="1" applyFont="1" applyFill="1" applyBorder="1" applyAlignment="1" applyProtection="1">
      <alignment horizontal="right"/>
    </xf>
    <xf numFmtId="39" fontId="22" fillId="8" borderId="9" xfId="0" applyNumberFormat="1" applyFont="1" applyFill="1" applyBorder="1" applyAlignment="1" applyProtection="1">
      <alignment horizontal="right"/>
    </xf>
    <xf numFmtId="0" fontId="22" fillId="8" borderId="2" xfId="0" applyFont="1" applyFill="1" applyBorder="1" applyAlignment="1">
      <alignment horizontal="right"/>
    </xf>
    <xf numFmtId="0" fontId="22" fillId="8" borderId="9" xfId="0" applyFont="1" applyFill="1" applyBorder="1" applyAlignment="1">
      <alignment horizontal="right"/>
    </xf>
    <xf numFmtId="0" fontId="22" fillId="8" borderId="2" xfId="0" applyFont="1" applyFill="1" applyBorder="1" applyAlignment="1">
      <alignment horizontal="center"/>
    </xf>
    <xf numFmtId="0" fontId="22" fillId="8" borderId="9" xfId="0" applyFont="1" applyFill="1" applyBorder="1" applyAlignment="1">
      <alignment horizontal="center"/>
    </xf>
    <xf numFmtId="39" fontId="22" fillId="8" borderId="2" xfId="0" applyNumberFormat="1" applyFont="1" applyFill="1" applyBorder="1" applyProtection="1"/>
    <xf numFmtId="0" fontId="22" fillId="5" borderId="0" xfId="0" applyFont="1" applyFill="1" applyBorder="1" applyAlignment="1" applyProtection="1">
      <alignment horizontal="left"/>
    </xf>
    <xf numFmtId="0" fontId="22" fillId="5" borderId="0" xfId="0" applyFont="1" applyFill="1" applyBorder="1" applyAlignment="1" applyProtection="1">
      <alignment horizontal="center"/>
    </xf>
    <xf numFmtId="0" fontId="22" fillId="5" borderId="0" xfId="0" applyFont="1" applyFill="1" applyBorder="1"/>
    <xf numFmtId="0" fontId="27" fillId="6" borderId="16" xfId="0" applyFont="1" applyFill="1" applyBorder="1" applyAlignment="1">
      <alignment horizontal="right" vertical="center"/>
    </xf>
    <xf numFmtId="0" fontId="27" fillId="6" borderId="16" xfId="0" applyFont="1" applyFill="1" applyBorder="1" applyAlignment="1">
      <alignment horizontal="center" vertical="center"/>
    </xf>
    <xf numFmtId="0" fontId="27" fillId="6" borderId="10" xfId="0" applyFont="1" applyFill="1" applyBorder="1" applyAlignment="1">
      <alignment horizontal="center" vertical="center"/>
    </xf>
    <xf numFmtId="0" fontId="12" fillId="0" borderId="0" xfId="0" applyFont="1" applyAlignment="1">
      <alignment horizontal="center" wrapText="1"/>
    </xf>
    <xf numFmtId="0" fontId="8" fillId="6" borderId="0" xfId="0" applyFont="1" applyFill="1" applyBorder="1" applyAlignment="1">
      <alignment horizontal="right" vertical="center"/>
    </xf>
    <xf numFmtId="0" fontId="8" fillId="8" borderId="2" xfId="0" applyFont="1" applyFill="1" applyBorder="1" applyAlignment="1">
      <alignment horizontal="center" vertical="center" wrapText="1"/>
    </xf>
    <xf numFmtId="0" fontId="20" fillId="0" borderId="0" xfId="0" applyFont="1" applyFill="1" applyAlignment="1" applyProtection="1">
      <alignment horizontal="center"/>
    </xf>
    <xf numFmtId="0" fontId="31" fillId="4" borderId="2" xfId="0" applyFont="1" applyFill="1" applyBorder="1" applyAlignment="1" applyProtection="1">
      <alignment horizontal="center" vertical="top" wrapText="1"/>
    </xf>
    <xf numFmtId="0" fontId="31" fillId="4" borderId="8" xfId="0" applyFont="1" applyFill="1" applyBorder="1" applyAlignment="1" applyProtection="1">
      <alignment horizontal="center" vertical="top" wrapText="1"/>
    </xf>
    <xf numFmtId="14" fontId="8" fillId="6" borderId="13" xfId="0" applyNumberFormat="1" applyFont="1" applyFill="1" applyBorder="1" applyAlignment="1">
      <alignment horizontal="center" vertical="center" wrapText="1"/>
    </xf>
    <xf numFmtId="0" fontId="23" fillId="0" borderId="0" xfId="0" applyFont="1" applyAlignment="1">
      <alignment horizontal="left" vertical="top" wrapText="1"/>
    </xf>
    <xf numFmtId="0" fontId="24" fillId="5" borderId="0" xfId="0" applyFont="1" applyFill="1" applyAlignment="1">
      <alignment horizontal="center"/>
    </xf>
    <xf numFmtId="0" fontId="18" fillId="2" borderId="9" xfId="0" applyFont="1" applyFill="1" applyBorder="1" applyAlignment="1">
      <alignment horizontal="justify" vertical="center" wrapText="1"/>
    </xf>
    <xf numFmtId="0" fontId="27" fillId="8" borderId="2" xfId="0" applyFont="1" applyFill="1" applyBorder="1" applyAlignment="1">
      <alignment horizontal="center" vertical="center" wrapText="1"/>
    </xf>
    <xf numFmtId="0" fontId="27" fillId="8" borderId="12" xfId="0" applyFont="1" applyFill="1" applyBorder="1" applyAlignment="1">
      <alignment horizontal="center" vertical="center" wrapText="1"/>
    </xf>
    <xf numFmtId="0" fontId="27" fillId="8" borderId="4" xfId="0" applyFont="1" applyFill="1" applyBorder="1" applyAlignment="1">
      <alignment horizontal="center" vertical="center" wrapText="1"/>
    </xf>
    <xf numFmtId="0" fontId="27" fillId="8" borderId="1" xfId="0" applyFont="1" applyFill="1" applyBorder="1" applyAlignment="1">
      <alignment horizontal="center" vertical="center" wrapText="1"/>
    </xf>
    <xf numFmtId="0" fontId="27" fillId="8" borderId="17" xfId="0" applyFont="1" applyFill="1" applyBorder="1" applyAlignment="1">
      <alignment horizontal="center" vertical="center" wrapText="1"/>
    </xf>
    <xf numFmtId="0" fontId="27" fillId="8" borderId="3" xfId="0" applyFont="1" applyFill="1" applyBorder="1" applyAlignment="1">
      <alignment horizontal="center" vertical="center" wrapText="1"/>
    </xf>
    <xf numFmtId="0" fontId="27" fillId="8" borderId="15" xfId="0" applyFont="1" applyFill="1" applyBorder="1" applyAlignment="1">
      <alignment horizontal="center" vertical="center" wrapText="1"/>
    </xf>
    <xf numFmtId="0" fontId="24" fillId="5" borderId="0" xfId="0" applyFont="1" applyFill="1" applyAlignment="1">
      <alignment horizontal="center" vertical="center" wrapText="1"/>
    </xf>
    <xf numFmtId="0" fontId="8" fillId="6" borderId="11" xfId="0" applyFont="1" applyFill="1" applyBorder="1" applyAlignment="1">
      <alignment horizontal="right" vertical="center"/>
    </xf>
    <xf numFmtId="0" fontId="8" fillId="6" borderId="0" xfId="0" applyFont="1" applyFill="1" applyBorder="1" applyAlignment="1">
      <alignment horizontal="right" vertical="center"/>
    </xf>
    <xf numFmtId="0" fontId="27" fillId="6" borderId="8" xfId="0" applyFont="1" applyFill="1" applyBorder="1" applyAlignment="1">
      <alignment horizontal="left" vertical="center"/>
    </xf>
    <xf numFmtId="0" fontId="27" fillId="6" borderId="16" xfId="0" applyFont="1" applyFill="1" applyBorder="1" applyAlignment="1">
      <alignment horizontal="left" vertical="center"/>
    </xf>
    <xf numFmtId="0" fontId="23" fillId="5" borderId="0" xfId="0" applyFont="1" applyFill="1" applyAlignment="1">
      <alignment horizontal="justify" vertical="top" wrapText="1"/>
    </xf>
    <xf numFmtId="0" fontId="23" fillId="5" borderId="0" xfId="0" applyFont="1" applyFill="1" applyAlignment="1">
      <alignment horizontal="justify" vertical="top"/>
    </xf>
    <xf numFmtId="0" fontId="8" fillId="8" borderId="2" xfId="0" applyFont="1" applyFill="1" applyBorder="1" applyAlignment="1">
      <alignment horizontal="center" vertical="center" wrapText="1"/>
    </xf>
    <xf numFmtId="0" fontId="8" fillId="8" borderId="4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left" vertical="top" wrapText="1"/>
    </xf>
    <xf numFmtId="0" fontId="8" fillId="6" borderId="4" xfId="0" applyFont="1" applyFill="1" applyBorder="1" applyAlignment="1">
      <alignment horizontal="left" vertical="top" wrapText="1"/>
    </xf>
    <xf numFmtId="0" fontId="23" fillId="2" borderId="9" xfId="0" applyFont="1" applyFill="1" applyBorder="1" applyAlignment="1">
      <alignment horizontal="justify" vertical="center" wrapText="1"/>
    </xf>
    <xf numFmtId="0" fontId="23" fillId="0" borderId="9" xfId="0" applyFont="1" applyBorder="1" applyAlignment="1"/>
    <xf numFmtId="0" fontId="20" fillId="0" borderId="0" xfId="0" applyFont="1" applyAlignment="1" applyProtection="1">
      <alignment horizontal="center"/>
    </xf>
    <xf numFmtId="0" fontId="31" fillId="4" borderId="2" xfId="0" applyFont="1" applyFill="1" applyBorder="1" applyAlignment="1" applyProtection="1">
      <alignment horizontal="center" vertical="top" wrapText="1"/>
    </xf>
    <xf numFmtId="0" fontId="31" fillId="4" borderId="4" xfId="0" applyFont="1" applyFill="1" applyBorder="1" applyAlignment="1" applyProtection="1">
      <alignment horizontal="center" vertical="top" wrapText="1"/>
    </xf>
    <xf numFmtId="39" fontId="31" fillId="4" borderId="2" xfId="0" applyNumberFormat="1" applyFont="1" applyFill="1" applyBorder="1" applyAlignment="1" applyProtection="1">
      <alignment horizontal="center" vertical="top" wrapText="1"/>
    </xf>
    <xf numFmtId="39" fontId="31" fillId="4" borderId="4" xfId="0" applyNumberFormat="1" applyFont="1" applyFill="1" applyBorder="1" applyAlignment="1" applyProtection="1">
      <alignment horizontal="center" vertical="top" wrapText="1"/>
    </xf>
    <xf numFmtId="4" fontId="31" fillId="4" borderId="2" xfId="0" applyNumberFormat="1" applyFont="1" applyFill="1" applyBorder="1" applyAlignment="1" applyProtection="1">
      <alignment horizontal="center" vertical="top" wrapText="1"/>
    </xf>
    <xf numFmtId="4" fontId="31" fillId="4" borderId="4" xfId="0" applyNumberFormat="1" applyFont="1" applyFill="1" applyBorder="1" applyAlignment="1" applyProtection="1">
      <alignment horizontal="center" vertical="top" wrapText="1"/>
    </xf>
    <xf numFmtId="0" fontId="31" fillId="4" borderId="8" xfId="0" applyFont="1" applyFill="1" applyBorder="1" applyAlignment="1" applyProtection="1">
      <alignment horizontal="center" vertical="top" wrapText="1"/>
    </xf>
    <xf numFmtId="0" fontId="31" fillId="4" borderId="10" xfId="0" applyFont="1" applyFill="1" applyBorder="1" applyAlignment="1" applyProtection="1">
      <alignment horizontal="center" vertical="top"/>
    </xf>
    <xf numFmtId="0" fontId="22" fillId="4" borderId="2" xfId="0" applyFont="1" applyFill="1" applyBorder="1" applyAlignment="1" applyProtection="1">
      <alignment horizontal="center" vertical="top" wrapText="1"/>
    </xf>
    <xf numFmtId="0" fontId="22" fillId="4" borderId="4" xfId="0" applyFont="1" applyFill="1" applyBorder="1" applyAlignment="1" applyProtection="1">
      <alignment horizontal="center" vertical="top" wrapText="1"/>
    </xf>
    <xf numFmtId="0" fontId="20" fillId="0" borderId="0" xfId="0" applyFont="1" applyAlignment="1" applyProtection="1">
      <alignment horizontal="center" wrapText="1"/>
    </xf>
    <xf numFmtId="0" fontId="24" fillId="0" borderId="0" xfId="0" applyFont="1" applyAlignment="1">
      <alignment horizontal="center" wrapText="1"/>
    </xf>
    <xf numFmtId="0" fontId="31" fillId="4" borderId="12" xfId="0" applyFont="1" applyFill="1" applyBorder="1" applyAlignment="1" applyProtection="1">
      <alignment horizontal="center" vertical="top" wrapText="1"/>
    </xf>
    <xf numFmtId="39" fontId="31" fillId="4" borderId="12" xfId="0" applyNumberFormat="1" applyFont="1" applyFill="1" applyBorder="1" applyAlignment="1" applyProtection="1">
      <alignment horizontal="center" vertical="top" wrapText="1"/>
    </xf>
    <xf numFmtId="4" fontId="31" fillId="4" borderId="12" xfId="0" applyNumberFormat="1" applyFont="1" applyFill="1" applyBorder="1" applyAlignment="1" applyProtection="1">
      <alignment horizontal="center" vertical="top" wrapText="1"/>
    </xf>
    <xf numFmtId="0" fontId="22" fillId="4" borderId="12" xfId="0" applyFont="1" applyFill="1" applyBorder="1" applyAlignment="1" applyProtection="1">
      <alignment horizontal="center" vertical="top" wrapText="1"/>
    </xf>
    <xf numFmtId="0" fontId="20" fillId="0" borderId="0" xfId="0" applyFont="1" applyFill="1" applyAlignment="1" applyProtection="1">
      <alignment horizontal="center"/>
    </xf>
    <xf numFmtId="0" fontId="12" fillId="0" borderId="0" xfId="0" applyFont="1" applyAlignment="1">
      <alignment horizontal="center"/>
    </xf>
    <xf numFmtId="0" fontId="7" fillId="0" borderId="0" xfId="0" applyFont="1" applyAlignment="1">
      <alignment horizontal="left" vertical="top" wrapText="1"/>
    </xf>
    <xf numFmtId="0" fontId="13" fillId="0" borderId="0" xfId="0" applyFont="1" applyAlignment="1">
      <alignment horizontal="center" wrapText="1"/>
    </xf>
    <xf numFmtId="0" fontId="13" fillId="0" borderId="0" xfId="0" applyFont="1" applyAlignment="1">
      <alignment horizontal="center"/>
    </xf>
    <xf numFmtId="0" fontId="19" fillId="0" borderId="0" xfId="0" applyFont="1" applyAlignment="1">
      <alignment horizontal="left" vertical="top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7" fillId="0" borderId="0" xfId="0" applyFont="1" applyAlignment="1">
      <alignment horizontal="left" vertical="top"/>
    </xf>
    <xf numFmtId="0" fontId="12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top"/>
    </xf>
    <xf numFmtId="49" fontId="8" fillId="0" borderId="24" xfId="0" applyNumberFormat="1" applyFont="1" applyBorder="1" applyAlignment="1">
      <alignment horizontal="left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15" fillId="8" borderId="21" xfId="0" applyFont="1" applyFill="1" applyBorder="1" applyAlignment="1">
      <alignment horizontal="center" vertical="center"/>
    </xf>
    <xf numFmtId="0" fontId="8" fillId="8" borderId="22" xfId="0" applyFont="1" applyFill="1" applyBorder="1" applyAlignment="1">
      <alignment horizontal="center" vertical="center"/>
    </xf>
    <xf numFmtId="0" fontId="8" fillId="8" borderId="23" xfId="0" applyFont="1" applyFill="1" applyBorder="1" applyAlignment="1">
      <alignment horizontal="center" vertical="center"/>
    </xf>
    <xf numFmtId="49" fontId="15" fillId="8" borderId="37" xfId="0" applyNumberFormat="1" applyFont="1" applyFill="1" applyBorder="1" applyAlignment="1">
      <alignment horizontal="center" vertical="center" wrapText="1"/>
    </xf>
    <xf numFmtId="0" fontId="8" fillId="8" borderId="24" xfId="0" applyFont="1" applyFill="1" applyBorder="1" applyAlignment="1">
      <alignment vertical="center" wrapText="1"/>
    </xf>
    <xf numFmtId="0" fontId="8" fillId="8" borderId="38" xfId="0" applyFont="1" applyFill="1" applyBorder="1" applyAlignment="1">
      <alignment vertical="center" wrapText="1"/>
    </xf>
    <xf numFmtId="49" fontId="15" fillId="8" borderId="39" xfId="0" applyNumberFormat="1" applyFont="1" applyFill="1" applyBorder="1" applyAlignment="1">
      <alignment horizontal="center" vertical="center"/>
    </xf>
    <xf numFmtId="49" fontId="15" fillId="8" borderId="25" xfId="0" applyNumberFormat="1" applyFont="1" applyFill="1" applyBorder="1" applyAlignment="1">
      <alignment horizontal="center" vertical="center"/>
    </xf>
    <xf numFmtId="49" fontId="15" fillId="8" borderId="40" xfId="0" applyNumberFormat="1" applyFont="1" applyFill="1" applyBorder="1" applyAlignment="1">
      <alignment horizontal="center" vertical="center"/>
    </xf>
  </cellXfs>
  <cellStyles count="5">
    <cellStyle name="Comma" xfId="1" builtinId="3"/>
    <cellStyle name="Normal" xfId="0" builtinId="0"/>
    <cellStyle name="Normal 2" xfId="4" xr:uid="{00000000-0005-0000-0000-000002000000}"/>
    <cellStyle name="Normal 5" xfId="3" xr:uid="{00000000-0005-0000-0000-000003000000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png"/><Relationship Id="rId3" Type="http://schemas.openxmlformats.org/officeDocument/2006/relationships/image" Target="../media/image13.emf"/><Relationship Id="rId7" Type="http://schemas.openxmlformats.org/officeDocument/2006/relationships/image" Target="../media/image17.png"/><Relationship Id="rId2" Type="http://schemas.openxmlformats.org/officeDocument/2006/relationships/image" Target="../media/image12.emf"/><Relationship Id="rId1" Type="http://schemas.openxmlformats.org/officeDocument/2006/relationships/image" Target="../media/image11.emf"/><Relationship Id="rId6" Type="http://schemas.openxmlformats.org/officeDocument/2006/relationships/image" Target="../media/image16.png"/><Relationship Id="rId5" Type="http://schemas.openxmlformats.org/officeDocument/2006/relationships/image" Target="../media/image15.emf"/><Relationship Id="rId10" Type="http://schemas.openxmlformats.org/officeDocument/2006/relationships/image" Target="../media/image20.png"/><Relationship Id="rId4" Type="http://schemas.openxmlformats.org/officeDocument/2006/relationships/image" Target="../media/image14.emf"/><Relationship Id="rId9" Type="http://schemas.openxmlformats.org/officeDocument/2006/relationships/image" Target="../media/image19.png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.png"/><Relationship Id="rId3" Type="http://schemas.openxmlformats.org/officeDocument/2006/relationships/image" Target="../media/image23.emf"/><Relationship Id="rId7" Type="http://schemas.openxmlformats.org/officeDocument/2006/relationships/image" Target="../media/image27.png"/><Relationship Id="rId2" Type="http://schemas.openxmlformats.org/officeDocument/2006/relationships/image" Target="../media/image22.emf"/><Relationship Id="rId1" Type="http://schemas.openxmlformats.org/officeDocument/2006/relationships/image" Target="../media/image21.png"/><Relationship Id="rId6" Type="http://schemas.openxmlformats.org/officeDocument/2006/relationships/image" Target="../media/image26.png"/><Relationship Id="rId5" Type="http://schemas.openxmlformats.org/officeDocument/2006/relationships/image" Target="../media/image25.png"/><Relationship Id="rId4" Type="http://schemas.openxmlformats.org/officeDocument/2006/relationships/image" Target="../media/image24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7</xdr:col>
      <xdr:colOff>664878</xdr:colOff>
      <xdr:row>17</xdr:row>
      <xdr:rowOff>110015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238125"/>
          <a:ext cx="4779678" cy="33104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228599</xdr:colOff>
      <xdr:row>4</xdr:row>
      <xdr:rowOff>0</xdr:rowOff>
    </xdr:from>
    <xdr:to>
      <xdr:col>3</xdr:col>
      <xdr:colOff>971549</xdr:colOff>
      <xdr:row>22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599" y="800100"/>
          <a:ext cx="5114925" cy="3762375"/>
        </a:xfrm>
        <a:prstGeom prst="rect">
          <a:avLst/>
        </a:prstGeom>
      </xdr:spPr>
    </xdr:pic>
    <xdr:clientData/>
  </xdr:twoCellAnchor>
  <xdr:twoCellAnchor editAs="oneCell">
    <xdr:from>
      <xdr:col>3</xdr:col>
      <xdr:colOff>1038225</xdr:colOff>
      <xdr:row>4</xdr:row>
      <xdr:rowOff>0</xdr:rowOff>
    </xdr:from>
    <xdr:to>
      <xdr:col>10</xdr:col>
      <xdr:colOff>96696</xdr:colOff>
      <xdr:row>22</xdr:row>
      <xdr:rowOff>152400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10200" y="800100"/>
          <a:ext cx="5202096" cy="37528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16</xdr:col>
      <xdr:colOff>213037</xdr:colOff>
      <xdr:row>20</xdr:row>
      <xdr:rowOff>180598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9075" y="419100"/>
          <a:ext cx="9461812" cy="443827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15</xdr:col>
      <xdr:colOff>468318</xdr:colOff>
      <xdr:row>20</xdr:row>
      <xdr:rowOff>65137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200025"/>
          <a:ext cx="9583743" cy="423708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1</xdr:row>
      <xdr:rowOff>57150</xdr:rowOff>
    </xdr:from>
    <xdr:to>
      <xdr:col>6</xdr:col>
      <xdr:colOff>644681</xdr:colOff>
      <xdr:row>17</xdr:row>
      <xdr:rowOff>173261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257175"/>
          <a:ext cx="4730906" cy="3316511"/>
        </a:xfrm>
        <a:prstGeom prst="rect">
          <a:avLst/>
        </a:prstGeom>
      </xdr:spPr>
    </xdr:pic>
    <xdr:clientData/>
  </xdr:twoCellAnchor>
  <xdr:twoCellAnchor editAs="oneCell">
    <xdr:from>
      <xdr:col>6</xdr:col>
      <xdr:colOff>666750</xdr:colOff>
      <xdr:row>1</xdr:row>
      <xdr:rowOff>57150</xdr:rowOff>
    </xdr:from>
    <xdr:to>
      <xdr:col>13</xdr:col>
      <xdr:colOff>444643</xdr:colOff>
      <xdr:row>17</xdr:row>
      <xdr:rowOff>167165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81550" y="257175"/>
          <a:ext cx="4578493" cy="331041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2</xdr:row>
      <xdr:rowOff>19050</xdr:rowOff>
    </xdr:from>
    <xdr:to>
      <xdr:col>7</xdr:col>
      <xdr:colOff>595188</xdr:colOff>
      <xdr:row>23</xdr:row>
      <xdr:rowOff>195832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8125" y="523875"/>
          <a:ext cx="5157663" cy="437730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419100</xdr:rowOff>
    </xdr:from>
    <xdr:to>
      <xdr:col>6</xdr:col>
      <xdr:colOff>635156</xdr:colOff>
      <xdr:row>17</xdr:row>
      <xdr:rowOff>97061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419100"/>
          <a:ext cx="4730906" cy="331651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1</xdr:row>
      <xdr:rowOff>19050</xdr:rowOff>
    </xdr:from>
    <xdr:to>
      <xdr:col>4</xdr:col>
      <xdr:colOff>1162050</xdr:colOff>
      <xdr:row>16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3425" y="600075"/>
          <a:ext cx="4991100" cy="29908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22</xdr:row>
      <xdr:rowOff>19050</xdr:rowOff>
    </xdr:from>
    <xdr:to>
      <xdr:col>1</xdr:col>
      <xdr:colOff>2495550</xdr:colOff>
      <xdr:row>24</xdr:row>
      <xdr:rowOff>28575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C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19600"/>
          <a:ext cx="471487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400050</xdr:colOff>
      <xdr:row>0</xdr:row>
      <xdr:rowOff>9525</xdr:rowOff>
    </xdr:from>
    <xdr:to>
      <xdr:col>2</xdr:col>
      <xdr:colOff>57149</xdr:colOff>
      <xdr:row>4</xdr:row>
      <xdr:rowOff>19050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00000000-0008-0000-0C00-00000E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00050" y="9525"/>
          <a:ext cx="4410074" cy="809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47626</xdr:colOff>
      <xdr:row>0</xdr:row>
      <xdr:rowOff>133350</xdr:rowOff>
    </xdr:from>
    <xdr:to>
      <xdr:col>8</xdr:col>
      <xdr:colOff>638176</xdr:colOff>
      <xdr:row>3</xdr:row>
      <xdr:rowOff>123825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00000000-0008-0000-0C00-000011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800601" y="133350"/>
          <a:ext cx="4705350" cy="590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219075</xdr:colOff>
      <xdr:row>41</xdr:row>
      <xdr:rowOff>114300</xdr:rowOff>
    </xdr:from>
    <xdr:to>
      <xdr:col>1</xdr:col>
      <xdr:colOff>2228850</xdr:colOff>
      <xdr:row>44</xdr:row>
      <xdr:rowOff>104775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0000000-0008-0000-0C00-000015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19075" y="8315325"/>
          <a:ext cx="4229100" cy="590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247650</xdr:colOff>
      <xdr:row>21</xdr:row>
      <xdr:rowOff>28575</xdr:rowOff>
    </xdr:from>
    <xdr:to>
      <xdr:col>8</xdr:col>
      <xdr:colOff>466725</xdr:colOff>
      <xdr:row>24</xdr:row>
      <xdr:rowOff>133350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C00-00000D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5000625" y="4229100"/>
          <a:ext cx="4333875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38100</xdr:colOff>
      <xdr:row>3</xdr:row>
      <xdr:rowOff>180975</xdr:rowOff>
    </xdr:from>
    <xdr:to>
      <xdr:col>2</xdr:col>
      <xdr:colOff>0</xdr:colOff>
      <xdr:row>20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8100" y="781050"/>
          <a:ext cx="4714875" cy="3276600"/>
        </a:xfrm>
        <a:prstGeom prst="rect">
          <a:avLst/>
        </a:prstGeom>
      </xdr:spPr>
    </xdr:pic>
    <xdr:clientData/>
  </xdr:twoCellAnchor>
  <xdr:twoCellAnchor editAs="oneCell">
    <xdr:from>
      <xdr:col>1</xdr:col>
      <xdr:colOff>2524125</xdr:colOff>
      <xdr:row>3</xdr:row>
      <xdr:rowOff>190500</xdr:rowOff>
    </xdr:from>
    <xdr:to>
      <xdr:col>8</xdr:col>
      <xdr:colOff>619125</xdr:colOff>
      <xdr:row>20</xdr:row>
      <xdr:rowOff>76104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743450" y="790575"/>
          <a:ext cx="4743450" cy="3286029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24</xdr:row>
      <xdr:rowOff>114300</xdr:rowOff>
    </xdr:from>
    <xdr:to>
      <xdr:col>2</xdr:col>
      <xdr:colOff>38100</xdr:colOff>
      <xdr:row>40</xdr:row>
      <xdr:rowOff>181639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7625" y="4914900"/>
          <a:ext cx="4743450" cy="3267739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24</xdr:row>
      <xdr:rowOff>123824</xdr:rowOff>
    </xdr:from>
    <xdr:to>
      <xdr:col>9</xdr:col>
      <xdr:colOff>19050</xdr:colOff>
      <xdr:row>40</xdr:row>
      <xdr:rowOff>171449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800600" y="4924424"/>
          <a:ext cx="4772025" cy="324802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45</xdr:row>
      <xdr:rowOff>0</xdr:rowOff>
    </xdr:from>
    <xdr:to>
      <xdr:col>2</xdr:col>
      <xdr:colOff>9525</xdr:colOff>
      <xdr:row>61</xdr:row>
      <xdr:rowOff>49050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C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7625" y="9001125"/>
          <a:ext cx="4714875" cy="32494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2389650</xdr:colOff>
      <xdr:row>3</xdr:row>
      <xdr:rowOff>8417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00025"/>
          <a:ext cx="4608975" cy="408467"/>
        </a:xfrm>
        <a:prstGeom prst="rect">
          <a:avLst/>
        </a:prstGeom>
      </xdr:spPr>
    </xdr:pic>
    <xdr:clientData/>
  </xdr:twoCellAnchor>
  <xdr:twoCellAnchor editAs="oneCell">
    <xdr:from>
      <xdr:col>2</xdr:col>
      <xdr:colOff>419100</xdr:colOff>
      <xdr:row>1</xdr:row>
      <xdr:rowOff>28575</xdr:rowOff>
    </xdr:from>
    <xdr:to>
      <xdr:col>8</xdr:col>
      <xdr:colOff>533400</xdr:colOff>
      <xdr:row>3</xdr:row>
      <xdr:rowOff>38100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D00-00000D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172075" y="228600"/>
          <a:ext cx="4229100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276224</xdr:colOff>
      <xdr:row>20</xdr:row>
      <xdr:rowOff>85724</xdr:rowOff>
    </xdr:from>
    <xdr:to>
      <xdr:col>1</xdr:col>
      <xdr:colOff>2524124</xdr:colOff>
      <xdr:row>23</xdr:row>
      <xdr:rowOff>133350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D00-00000F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76224" y="4086224"/>
          <a:ext cx="4467225" cy="5334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133350</xdr:colOff>
      <xdr:row>20</xdr:row>
      <xdr:rowOff>66675</xdr:rowOff>
    </xdr:from>
    <xdr:to>
      <xdr:col>9</xdr:col>
      <xdr:colOff>38100</xdr:colOff>
      <xdr:row>23</xdr:row>
      <xdr:rowOff>76200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00000000-0008-0000-0D00-000011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4886325" y="4067175"/>
          <a:ext cx="470535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142875</xdr:colOff>
      <xdr:row>3</xdr:row>
      <xdr:rowOff>0</xdr:rowOff>
    </xdr:from>
    <xdr:to>
      <xdr:col>2</xdr:col>
      <xdr:colOff>9525</xdr:colOff>
      <xdr:row>19</xdr:row>
      <xdr:rowOff>97822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42875" y="600075"/>
          <a:ext cx="4619625" cy="329822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</xdr:row>
      <xdr:rowOff>19050</xdr:rowOff>
    </xdr:from>
    <xdr:to>
      <xdr:col>9</xdr:col>
      <xdr:colOff>137588</xdr:colOff>
      <xdr:row>19</xdr:row>
      <xdr:rowOff>95250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52975" y="619125"/>
          <a:ext cx="4938188" cy="32766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23</xdr:row>
      <xdr:rowOff>152401</xdr:rowOff>
    </xdr:from>
    <xdr:to>
      <xdr:col>9</xdr:col>
      <xdr:colOff>180975</xdr:colOff>
      <xdr:row>39</xdr:row>
      <xdr:rowOff>190500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752975" y="4638676"/>
          <a:ext cx="4981575" cy="3238499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114301</xdr:colOff>
      <xdr:row>23</xdr:row>
      <xdr:rowOff>133350</xdr:rowOff>
    </xdr:from>
    <xdr:to>
      <xdr:col>2</xdr:col>
      <xdr:colOff>9526</xdr:colOff>
      <xdr:row>40</xdr:row>
      <xdr:rowOff>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D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14301" y="4619625"/>
          <a:ext cx="4648200" cy="326707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10</xdr:col>
      <xdr:colOff>476250</xdr:colOff>
      <xdr:row>23</xdr:row>
      <xdr:rowOff>142875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600075"/>
          <a:ext cx="6267450" cy="434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Custom 1">
      <a:dk1>
        <a:sysClr val="windowText" lastClr="000000"/>
      </a:dk1>
      <a:lt1>
        <a:sysClr val="window" lastClr="FFFFFF"/>
      </a:lt1>
      <a:dk2>
        <a:srgbClr val="44546A"/>
      </a:dk2>
      <a:lt2>
        <a:srgbClr val="DEEBF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F22"/>
  <sheetViews>
    <sheetView showGridLines="0" tabSelected="1" zoomScaleNormal="100" workbookViewId="0">
      <selection activeCell="B32" sqref="B32"/>
    </sheetView>
  </sheetViews>
  <sheetFormatPr defaultRowHeight="15.75" x14ac:dyDescent="0.25"/>
  <cols>
    <col min="2" max="2" width="29.375" customWidth="1"/>
    <col min="3" max="3" width="11.75" customWidth="1"/>
    <col min="4" max="4" width="22.25" customWidth="1"/>
    <col min="5" max="5" width="23" bestFit="1" customWidth="1"/>
  </cols>
  <sheetData>
    <row r="4" spans="2:6" x14ac:dyDescent="0.25">
      <c r="B4" s="290" t="s">
        <v>169</v>
      </c>
      <c r="C4" s="290"/>
      <c r="D4" s="290"/>
      <c r="E4" s="290"/>
      <c r="F4" s="290"/>
    </row>
    <row r="5" spans="2:6" x14ac:dyDescent="0.25">
      <c r="B5" s="37" t="s">
        <v>2</v>
      </c>
      <c r="C5" s="37"/>
      <c r="D5" s="37"/>
      <c r="E5" s="38"/>
      <c r="F5" s="39" t="s">
        <v>160</v>
      </c>
    </row>
    <row r="6" spans="2:6" ht="18" customHeight="1" x14ac:dyDescent="0.25">
      <c r="B6" s="40"/>
      <c r="C6" s="295" t="s">
        <v>166</v>
      </c>
      <c r="D6" s="296"/>
      <c r="E6" s="292" t="s">
        <v>167</v>
      </c>
      <c r="F6" s="292" t="s">
        <v>168</v>
      </c>
    </row>
    <row r="7" spans="2:6" ht="29.25" customHeight="1" x14ac:dyDescent="0.25">
      <c r="B7" s="41" t="s">
        <v>165</v>
      </c>
      <c r="C7" s="297"/>
      <c r="D7" s="298"/>
      <c r="E7" s="293"/>
      <c r="F7" s="293"/>
    </row>
    <row r="8" spans="2:6" x14ac:dyDescent="0.25">
      <c r="B8" s="42"/>
      <c r="C8" s="43" t="s">
        <v>161</v>
      </c>
      <c r="D8" s="43" t="s">
        <v>162</v>
      </c>
      <c r="E8" s="293"/>
      <c r="F8" s="293"/>
    </row>
    <row r="9" spans="2:6" x14ac:dyDescent="0.25">
      <c r="B9" s="44"/>
      <c r="C9" s="45"/>
      <c r="D9" s="45" t="s">
        <v>163</v>
      </c>
      <c r="E9" s="294"/>
      <c r="F9" s="294"/>
    </row>
    <row r="10" spans="2:6" x14ac:dyDescent="0.25">
      <c r="B10" s="46">
        <v>2014</v>
      </c>
      <c r="C10" s="47">
        <v>8091944.2034499999</v>
      </c>
      <c r="D10" s="47">
        <v>0</v>
      </c>
      <c r="E10" s="47">
        <v>159809.74699000001</v>
      </c>
      <c r="F10" s="48">
        <v>8251753.9504399998</v>
      </c>
    </row>
    <row r="11" spans="2:6" x14ac:dyDescent="0.25">
      <c r="B11" s="46">
        <v>2015</v>
      </c>
      <c r="C11" s="49">
        <v>7148729.2904500002</v>
      </c>
      <c r="D11" s="47">
        <v>0</v>
      </c>
      <c r="E11" s="49">
        <v>134553.61549</v>
      </c>
      <c r="F11" s="48">
        <v>7283282.90594</v>
      </c>
    </row>
    <row r="12" spans="2:6" x14ac:dyDescent="0.25">
      <c r="B12" s="46">
        <v>2016</v>
      </c>
      <c r="C12" s="49">
        <v>6621983.3611500002</v>
      </c>
      <c r="D12" s="47">
        <v>0</v>
      </c>
      <c r="E12" s="49">
        <v>102581.96979</v>
      </c>
      <c r="F12" s="48">
        <v>6724565.3309400007</v>
      </c>
    </row>
    <row r="13" spans="2:6" x14ac:dyDescent="0.25">
      <c r="B13" s="46">
        <v>2017</v>
      </c>
      <c r="C13" s="49">
        <v>6647731.0531500001</v>
      </c>
      <c r="D13" s="47">
        <v>0</v>
      </c>
      <c r="E13" s="49">
        <v>63907.634899999997</v>
      </c>
      <c r="F13" s="48">
        <v>6711638.68805</v>
      </c>
    </row>
    <row r="14" spans="2:6" x14ac:dyDescent="0.25">
      <c r="B14" s="46">
        <v>2018</v>
      </c>
      <c r="C14" s="49">
        <v>5421665</v>
      </c>
      <c r="D14" s="47">
        <v>0</v>
      </c>
      <c r="E14" s="49">
        <v>32444.701440000001</v>
      </c>
      <c r="F14" s="48">
        <v>5454109.70144</v>
      </c>
    </row>
    <row r="15" spans="2:6" x14ac:dyDescent="0.25">
      <c r="B15" s="46">
        <v>2019</v>
      </c>
      <c r="C15" s="49">
        <v>5479467</v>
      </c>
      <c r="D15" s="47">
        <v>0</v>
      </c>
      <c r="E15" s="49">
        <v>0</v>
      </c>
      <c r="F15" s="48">
        <v>5479467</v>
      </c>
    </row>
    <row r="16" spans="2:6" x14ac:dyDescent="0.25">
      <c r="B16" s="46">
        <v>2020</v>
      </c>
      <c r="C16" s="49">
        <v>5643645</v>
      </c>
      <c r="D16" s="47">
        <v>0</v>
      </c>
      <c r="E16" s="49">
        <v>0</v>
      </c>
      <c r="F16" s="48">
        <v>5643645</v>
      </c>
    </row>
    <row r="17" spans="2:6" x14ac:dyDescent="0.25">
      <c r="B17" s="46">
        <v>2021</v>
      </c>
      <c r="C17" s="49">
        <v>8637150</v>
      </c>
      <c r="D17" s="47">
        <v>0</v>
      </c>
      <c r="E17" s="49">
        <v>0</v>
      </c>
      <c r="F17" s="48">
        <v>8637150</v>
      </c>
    </row>
    <row r="18" spans="2:6" x14ac:dyDescent="0.25">
      <c r="B18" s="46">
        <v>2022</v>
      </c>
      <c r="C18" s="49">
        <v>10965400</v>
      </c>
      <c r="D18" s="47">
        <v>0</v>
      </c>
      <c r="E18" s="49">
        <v>0</v>
      </c>
      <c r="F18" s="48">
        <v>10965400</v>
      </c>
    </row>
    <row r="19" spans="2:6" x14ac:dyDescent="0.25">
      <c r="B19" s="46">
        <v>2023</v>
      </c>
      <c r="C19" s="49">
        <v>10615400</v>
      </c>
      <c r="D19" s="47">
        <v>0</v>
      </c>
      <c r="E19" s="49">
        <v>0</v>
      </c>
      <c r="F19" s="48">
        <v>10615400</v>
      </c>
    </row>
    <row r="20" spans="2:6" ht="14.25" customHeight="1" x14ac:dyDescent="0.25">
      <c r="B20" s="50" t="s">
        <v>294</v>
      </c>
      <c r="C20" s="51" t="s">
        <v>287</v>
      </c>
      <c r="D20" s="52">
        <v>0</v>
      </c>
      <c r="E20" s="51">
        <v>0</v>
      </c>
      <c r="F20" s="53" t="str">
        <f>C20</f>
        <v>11 935 400</v>
      </c>
    </row>
    <row r="21" spans="2:6" ht="3" customHeight="1" x14ac:dyDescent="0.25">
      <c r="B21" s="291"/>
      <c r="C21" s="291"/>
      <c r="D21" s="291"/>
      <c r="E21" s="291"/>
      <c r="F21" s="291"/>
    </row>
    <row r="22" spans="2:6" ht="28.9" customHeight="1" x14ac:dyDescent="0.25">
      <c r="B22" s="289" t="s">
        <v>164</v>
      </c>
      <c r="C22" s="289"/>
      <c r="D22" s="289"/>
      <c r="E22" s="289"/>
      <c r="F22" s="289"/>
    </row>
  </sheetData>
  <mergeCells count="6">
    <mergeCell ref="B22:F22"/>
    <mergeCell ref="B4:F4"/>
    <mergeCell ref="B21:F21"/>
    <mergeCell ref="F6:F9"/>
    <mergeCell ref="C6:D7"/>
    <mergeCell ref="E6:E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G23"/>
  <sheetViews>
    <sheetView showGridLines="0" zoomScaleNormal="100" workbookViewId="0">
      <selection activeCell="J17" sqref="J17"/>
    </sheetView>
  </sheetViews>
  <sheetFormatPr defaultRowHeight="15.75" x14ac:dyDescent="0.25"/>
  <cols>
    <col min="2" max="2" width="32.375" customWidth="1"/>
    <col min="3" max="3" width="7" bestFit="1" customWidth="1"/>
    <col min="4" max="4" width="9.125" customWidth="1"/>
    <col min="5" max="5" width="14.5" customWidth="1"/>
    <col min="6" max="6" width="13.375" customWidth="1"/>
    <col min="7" max="7" width="13.25" customWidth="1"/>
  </cols>
  <sheetData>
    <row r="2" spans="2:7" ht="32.25" customHeight="1" x14ac:dyDescent="0.25">
      <c r="B2" s="299" t="s">
        <v>301</v>
      </c>
      <c r="C2" s="299"/>
      <c r="D2" s="299"/>
      <c r="E2" s="299"/>
      <c r="F2" s="299"/>
      <c r="G2" s="299"/>
    </row>
    <row r="3" spans="2:7" ht="51" x14ac:dyDescent="0.25">
      <c r="B3" s="284" t="s">
        <v>170</v>
      </c>
      <c r="C3" s="284" t="s">
        <v>171</v>
      </c>
      <c r="D3" s="284" t="s">
        <v>172</v>
      </c>
      <c r="E3" s="284" t="s">
        <v>173</v>
      </c>
      <c r="F3" s="284" t="s">
        <v>174</v>
      </c>
      <c r="G3" s="284" t="s">
        <v>175</v>
      </c>
    </row>
    <row r="4" spans="2:7" x14ac:dyDescent="0.25">
      <c r="B4" s="54" t="s">
        <v>3</v>
      </c>
      <c r="C4" s="55" t="s">
        <v>0</v>
      </c>
      <c r="D4" s="55" t="s">
        <v>4</v>
      </c>
      <c r="E4" s="56" t="s">
        <v>5</v>
      </c>
      <c r="F4" s="55" t="s">
        <v>6</v>
      </c>
      <c r="G4" s="57" t="s">
        <v>4</v>
      </c>
    </row>
    <row r="5" spans="2:7" x14ac:dyDescent="0.25">
      <c r="B5" s="58" t="s">
        <v>7</v>
      </c>
      <c r="C5" s="59" t="s">
        <v>0</v>
      </c>
      <c r="D5" s="59" t="s">
        <v>8</v>
      </c>
      <c r="E5" s="283" t="s">
        <v>9</v>
      </c>
      <c r="F5" s="59" t="s">
        <v>10</v>
      </c>
      <c r="G5" s="60" t="s">
        <v>8</v>
      </c>
    </row>
    <row r="6" spans="2:7" x14ac:dyDescent="0.25">
      <c r="B6" s="58" t="s">
        <v>11</v>
      </c>
      <c r="C6" s="59" t="s">
        <v>0</v>
      </c>
      <c r="D6" s="59" t="s">
        <v>12</v>
      </c>
      <c r="E6" s="283" t="s">
        <v>13</v>
      </c>
      <c r="F6" s="59" t="s">
        <v>14</v>
      </c>
      <c r="G6" s="288">
        <v>45769</v>
      </c>
    </row>
    <row r="7" spans="2:7" x14ac:dyDescent="0.25">
      <c r="B7" s="58" t="s">
        <v>15</v>
      </c>
      <c r="C7" s="59" t="s">
        <v>0</v>
      </c>
      <c r="D7" s="59" t="s">
        <v>16</v>
      </c>
      <c r="E7" s="283" t="s">
        <v>17</v>
      </c>
      <c r="F7" s="59" t="s">
        <v>18</v>
      </c>
      <c r="G7" s="288">
        <v>45794</v>
      </c>
    </row>
    <row r="8" spans="2:7" x14ac:dyDescent="0.25">
      <c r="B8" s="58" t="s">
        <v>19</v>
      </c>
      <c r="C8" s="59" t="s">
        <v>0</v>
      </c>
      <c r="D8" s="59" t="s">
        <v>20</v>
      </c>
      <c r="E8" s="283" t="s">
        <v>21</v>
      </c>
      <c r="F8" s="59" t="s">
        <v>22</v>
      </c>
      <c r="G8" s="60" t="s">
        <v>277</v>
      </c>
    </row>
    <row r="9" spans="2:7" x14ac:dyDescent="0.25">
      <c r="B9" s="58" t="s">
        <v>23</v>
      </c>
      <c r="C9" s="59" t="s">
        <v>1</v>
      </c>
      <c r="D9" s="59" t="s">
        <v>24</v>
      </c>
      <c r="E9" s="283" t="s">
        <v>25</v>
      </c>
      <c r="F9" s="59" t="s">
        <v>26</v>
      </c>
      <c r="G9" s="60" t="s">
        <v>278</v>
      </c>
    </row>
    <row r="10" spans="2:7" x14ac:dyDescent="0.25">
      <c r="B10" s="300" t="s">
        <v>176</v>
      </c>
      <c r="C10" s="301"/>
      <c r="D10" s="301"/>
      <c r="E10" s="283" t="s">
        <v>27</v>
      </c>
      <c r="F10" s="59" t="s">
        <v>28</v>
      </c>
      <c r="G10" s="60" t="s">
        <v>28</v>
      </c>
    </row>
    <row r="11" spans="2:7" x14ac:dyDescent="0.25">
      <c r="B11" s="58" t="s">
        <v>29</v>
      </c>
      <c r="C11" s="59" t="s">
        <v>0</v>
      </c>
      <c r="D11" s="59" t="s">
        <v>30</v>
      </c>
      <c r="E11" s="283" t="s">
        <v>31</v>
      </c>
      <c r="F11" s="59" t="s">
        <v>18</v>
      </c>
      <c r="G11" s="60" t="s">
        <v>279</v>
      </c>
    </row>
    <row r="12" spans="2:7" x14ac:dyDescent="0.25">
      <c r="B12" s="58" t="s">
        <v>32</v>
      </c>
      <c r="C12" s="59" t="s">
        <v>0</v>
      </c>
      <c r="D12" s="59" t="s">
        <v>33</v>
      </c>
      <c r="E12" s="283" t="s">
        <v>34</v>
      </c>
      <c r="F12" s="59" t="s">
        <v>35</v>
      </c>
      <c r="G12" s="60" t="s">
        <v>280</v>
      </c>
    </row>
    <row r="13" spans="2:7" x14ac:dyDescent="0.25">
      <c r="B13" s="58" t="s">
        <v>259</v>
      </c>
      <c r="C13" s="59" t="s">
        <v>0</v>
      </c>
      <c r="D13" s="59" t="s">
        <v>260</v>
      </c>
      <c r="E13" s="283" t="s">
        <v>281</v>
      </c>
      <c r="F13" s="59" t="s">
        <v>261</v>
      </c>
      <c r="G13" s="288">
        <v>45764</v>
      </c>
    </row>
    <row r="14" spans="2:7" x14ac:dyDescent="0.25">
      <c r="B14" s="58" t="s">
        <v>36</v>
      </c>
      <c r="C14" s="59" t="s">
        <v>0</v>
      </c>
      <c r="D14" s="59" t="s">
        <v>37</v>
      </c>
      <c r="E14" s="283" t="s">
        <v>38</v>
      </c>
      <c r="F14" s="59" t="s">
        <v>39</v>
      </c>
      <c r="G14" s="60" t="s">
        <v>282</v>
      </c>
    </row>
    <row r="15" spans="2:7" x14ac:dyDescent="0.25">
      <c r="B15" s="58" t="s">
        <v>40</v>
      </c>
      <c r="C15" s="59" t="s">
        <v>0</v>
      </c>
      <c r="D15" s="59" t="s">
        <v>41</v>
      </c>
      <c r="E15" s="283" t="s">
        <v>42</v>
      </c>
      <c r="F15" s="59" t="s">
        <v>43</v>
      </c>
      <c r="G15" s="60" t="s">
        <v>283</v>
      </c>
    </row>
    <row r="16" spans="2:7" x14ac:dyDescent="0.25">
      <c r="B16" s="58" t="s">
        <v>44</v>
      </c>
      <c r="C16" s="59" t="s">
        <v>0</v>
      </c>
      <c r="D16" s="59" t="s">
        <v>45</v>
      </c>
      <c r="E16" s="283" t="s">
        <v>46</v>
      </c>
      <c r="F16" s="59" t="s">
        <v>47</v>
      </c>
      <c r="G16" s="288">
        <v>45801</v>
      </c>
    </row>
    <row r="17" spans="2:7" x14ac:dyDescent="0.25">
      <c r="B17" s="58" t="s">
        <v>48</v>
      </c>
      <c r="C17" s="59" t="s">
        <v>0</v>
      </c>
      <c r="D17" s="59" t="s">
        <v>49</v>
      </c>
      <c r="E17" s="283" t="s">
        <v>46</v>
      </c>
      <c r="F17" s="59" t="s">
        <v>50</v>
      </c>
      <c r="G17" s="288">
        <v>45829</v>
      </c>
    </row>
    <row r="18" spans="2:7" x14ac:dyDescent="0.25">
      <c r="B18" s="58" t="s">
        <v>262</v>
      </c>
      <c r="C18" s="59" t="s">
        <v>0</v>
      </c>
      <c r="D18" s="59" t="s">
        <v>263</v>
      </c>
      <c r="E18" s="283" t="s">
        <v>284</v>
      </c>
      <c r="F18" s="59" t="s">
        <v>264</v>
      </c>
      <c r="G18" s="288">
        <v>45792</v>
      </c>
    </row>
    <row r="19" spans="2:7" x14ac:dyDescent="0.25">
      <c r="B19" s="58" t="s">
        <v>51</v>
      </c>
      <c r="C19" s="59" t="s">
        <v>0</v>
      </c>
      <c r="D19" s="59" t="s">
        <v>52</v>
      </c>
      <c r="E19" s="283" t="s">
        <v>53</v>
      </c>
      <c r="F19" s="59" t="s">
        <v>54</v>
      </c>
      <c r="G19" s="60" t="s">
        <v>285</v>
      </c>
    </row>
    <row r="20" spans="2:7" x14ac:dyDescent="0.25">
      <c r="B20" s="58" t="s">
        <v>55</v>
      </c>
      <c r="C20" s="59" t="s">
        <v>0</v>
      </c>
      <c r="D20" s="59" t="s">
        <v>56</v>
      </c>
      <c r="E20" s="283" t="s">
        <v>57</v>
      </c>
      <c r="F20" s="59" t="s">
        <v>58</v>
      </c>
      <c r="G20" s="288">
        <v>45829</v>
      </c>
    </row>
    <row r="21" spans="2:7" x14ac:dyDescent="0.25">
      <c r="B21" s="302" t="s">
        <v>177</v>
      </c>
      <c r="C21" s="303"/>
      <c r="D21" s="303"/>
      <c r="E21" s="279" t="s">
        <v>286</v>
      </c>
      <c r="F21" s="280" t="s">
        <v>28</v>
      </c>
      <c r="G21" s="281" t="s">
        <v>28</v>
      </c>
    </row>
    <row r="22" spans="2:7" ht="10.15" customHeight="1" x14ac:dyDescent="0.25">
      <c r="B22" s="61" t="s">
        <v>302</v>
      </c>
      <c r="C22" s="61"/>
      <c r="D22" s="61"/>
      <c r="E22" s="62"/>
      <c r="F22" s="63"/>
      <c r="G22" s="64"/>
    </row>
    <row r="23" spans="2:7" ht="31.9" customHeight="1" x14ac:dyDescent="0.25">
      <c r="B23" s="304" t="s">
        <v>300</v>
      </c>
      <c r="C23" s="305"/>
      <c r="D23" s="305"/>
      <c r="E23" s="305"/>
      <c r="F23" s="305"/>
      <c r="G23" s="305"/>
    </row>
  </sheetData>
  <mergeCells count="4">
    <mergeCell ref="B2:G2"/>
    <mergeCell ref="B10:D10"/>
    <mergeCell ref="B21:D21"/>
    <mergeCell ref="B23:G23"/>
  </mergeCells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F4:F9 F11:F20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4:H35"/>
  <sheetViews>
    <sheetView showGridLines="0" zoomScaleNormal="100" workbookViewId="0">
      <selection activeCell="B36" sqref="B36"/>
    </sheetView>
  </sheetViews>
  <sheetFormatPr defaultRowHeight="15.75" x14ac:dyDescent="0.25"/>
  <cols>
    <col min="2" max="2" width="31.875" customWidth="1"/>
    <col min="3" max="3" width="12.5" customWidth="1"/>
    <col min="4" max="4" width="8.625" bestFit="1" customWidth="1"/>
    <col min="5" max="5" width="10.5" bestFit="1" customWidth="1"/>
    <col min="6" max="6" width="18.75" customWidth="1"/>
    <col min="8" max="8" width="12.5" customWidth="1"/>
  </cols>
  <sheetData>
    <row r="4" spans="2:8" x14ac:dyDescent="0.25">
      <c r="B4" s="290" t="s">
        <v>198</v>
      </c>
      <c r="C4" s="290"/>
      <c r="D4" s="290"/>
      <c r="E4" s="290"/>
      <c r="F4" s="290"/>
      <c r="G4" s="290"/>
      <c r="H4" s="290"/>
    </row>
    <row r="5" spans="2:8" x14ac:dyDescent="0.25">
      <c r="B5" s="290" t="s">
        <v>298</v>
      </c>
      <c r="C5" s="290"/>
      <c r="D5" s="290"/>
      <c r="E5" s="290"/>
      <c r="F5" s="290"/>
      <c r="G5" s="290"/>
      <c r="H5" s="290"/>
    </row>
    <row r="6" spans="2:8" x14ac:dyDescent="0.25">
      <c r="B6" s="306" t="s">
        <v>170</v>
      </c>
      <c r="C6" s="65" t="s">
        <v>178</v>
      </c>
      <c r="D6" s="65" t="s">
        <v>179</v>
      </c>
      <c r="E6" s="65" t="s">
        <v>180</v>
      </c>
      <c r="F6" s="65" t="s">
        <v>181</v>
      </c>
      <c r="G6" s="65" t="s">
        <v>182</v>
      </c>
      <c r="H6" s="65" t="s">
        <v>183</v>
      </c>
    </row>
    <row r="7" spans="2:8" x14ac:dyDescent="0.25">
      <c r="B7" s="307"/>
      <c r="C7" s="66" t="s">
        <v>184</v>
      </c>
      <c r="D7" s="66" t="s">
        <v>185</v>
      </c>
      <c r="E7" s="66" t="s">
        <v>186</v>
      </c>
      <c r="F7" s="66" t="s">
        <v>187</v>
      </c>
      <c r="G7" s="66" t="s">
        <v>188</v>
      </c>
      <c r="H7" s="66" t="s">
        <v>189</v>
      </c>
    </row>
    <row r="8" spans="2:8" x14ac:dyDescent="0.25">
      <c r="B8" s="67" t="s">
        <v>190</v>
      </c>
      <c r="C8" s="68" t="s">
        <v>1</v>
      </c>
      <c r="D8" s="69">
        <v>42089</v>
      </c>
      <c r="E8" s="69">
        <v>46472</v>
      </c>
      <c r="F8" s="70">
        <v>1000000000</v>
      </c>
      <c r="G8" s="71">
        <v>2.625</v>
      </c>
      <c r="H8" s="69">
        <v>45742</v>
      </c>
    </row>
    <row r="9" spans="2:8" ht="25.5" x14ac:dyDescent="0.25">
      <c r="B9" s="72"/>
      <c r="C9" s="73" t="s">
        <v>176</v>
      </c>
      <c r="D9" s="74"/>
      <c r="E9" s="74"/>
      <c r="F9" s="75">
        <v>1955830000</v>
      </c>
      <c r="G9" s="76"/>
      <c r="H9" s="74"/>
    </row>
    <row r="10" spans="2:8" x14ac:dyDescent="0.25">
      <c r="B10" s="67" t="s">
        <v>191</v>
      </c>
      <c r="C10" s="68" t="s">
        <v>1</v>
      </c>
      <c r="D10" s="69">
        <v>42089</v>
      </c>
      <c r="E10" s="69">
        <v>49394</v>
      </c>
      <c r="F10" s="70">
        <v>900000000</v>
      </c>
      <c r="G10" s="71">
        <v>3.125</v>
      </c>
      <c r="H10" s="69">
        <v>45742</v>
      </c>
    </row>
    <row r="11" spans="2:8" ht="25.5" x14ac:dyDescent="0.25">
      <c r="B11" s="72"/>
      <c r="C11" s="73" t="s">
        <v>176</v>
      </c>
      <c r="D11" s="74"/>
      <c r="E11" s="74"/>
      <c r="F11" s="75">
        <v>1760247000</v>
      </c>
      <c r="G11" s="76"/>
      <c r="H11" s="74"/>
    </row>
    <row r="12" spans="2:8" x14ac:dyDescent="0.25">
      <c r="B12" s="67" t="s">
        <v>192</v>
      </c>
      <c r="C12" s="68" t="s">
        <v>1</v>
      </c>
      <c r="D12" s="69">
        <v>42450</v>
      </c>
      <c r="E12" s="69">
        <v>46833</v>
      </c>
      <c r="F12" s="70">
        <v>850000000</v>
      </c>
      <c r="G12" s="71">
        <v>3</v>
      </c>
      <c r="H12" s="69">
        <v>45737</v>
      </c>
    </row>
    <row r="13" spans="2:8" ht="25.5" x14ac:dyDescent="0.25">
      <c r="B13" s="72"/>
      <c r="C13" s="73" t="s">
        <v>176</v>
      </c>
      <c r="D13" s="74"/>
      <c r="E13" s="74"/>
      <c r="F13" s="75">
        <v>1662455500</v>
      </c>
      <c r="G13" s="77"/>
      <c r="H13" s="74"/>
    </row>
    <row r="14" spans="2:8" x14ac:dyDescent="0.25">
      <c r="B14" s="67" t="s">
        <v>193</v>
      </c>
      <c r="C14" s="68" t="s">
        <v>1</v>
      </c>
      <c r="D14" s="69">
        <v>44097</v>
      </c>
      <c r="E14" s="69">
        <v>47749</v>
      </c>
      <c r="F14" s="70">
        <v>1250000000</v>
      </c>
      <c r="G14" s="71">
        <v>0.375</v>
      </c>
      <c r="H14" s="69">
        <v>45923</v>
      </c>
    </row>
    <row r="15" spans="2:8" ht="25.5" x14ac:dyDescent="0.25">
      <c r="B15" s="78"/>
      <c r="C15" s="73" t="s">
        <v>176</v>
      </c>
      <c r="D15" s="74"/>
      <c r="E15" s="74"/>
      <c r="F15" s="75">
        <f>+F14*1.95583</f>
        <v>2444787500</v>
      </c>
      <c r="G15" s="77"/>
      <c r="H15" s="74"/>
    </row>
    <row r="16" spans="2:8" x14ac:dyDescent="0.25">
      <c r="B16" s="67" t="s">
        <v>194</v>
      </c>
      <c r="C16" s="68" t="s">
        <v>1</v>
      </c>
      <c r="D16" s="69">
        <v>44097</v>
      </c>
      <c r="E16" s="69">
        <v>55054</v>
      </c>
      <c r="F16" s="70">
        <v>1250000000</v>
      </c>
      <c r="G16" s="71">
        <v>1.375</v>
      </c>
      <c r="H16" s="69">
        <v>45923</v>
      </c>
    </row>
    <row r="17" spans="2:8" ht="25.5" x14ac:dyDescent="0.25">
      <c r="B17" s="78"/>
      <c r="C17" s="73" t="s">
        <v>176</v>
      </c>
      <c r="D17" s="74"/>
      <c r="E17" s="74"/>
      <c r="F17" s="75">
        <f>+F16*1.95583</f>
        <v>2444787500</v>
      </c>
      <c r="G17" s="77"/>
      <c r="H17" s="74"/>
    </row>
    <row r="18" spans="2:8" ht="26.25" x14ac:dyDescent="0.25">
      <c r="B18" s="67" t="s">
        <v>59</v>
      </c>
      <c r="C18" s="68" t="s">
        <v>1</v>
      </c>
      <c r="D18" s="69">
        <v>44827</v>
      </c>
      <c r="E18" s="69">
        <v>47384</v>
      </c>
      <c r="F18" s="70">
        <v>1500000000</v>
      </c>
      <c r="G18" s="71">
        <v>4.125</v>
      </c>
      <c r="H18" s="69">
        <v>45923</v>
      </c>
    </row>
    <row r="19" spans="2:8" ht="25.5" x14ac:dyDescent="0.25">
      <c r="B19" s="78"/>
      <c r="C19" s="73" t="s">
        <v>176</v>
      </c>
      <c r="D19" s="74"/>
      <c r="E19" s="74"/>
      <c r="F19" s="75">
        <f>+F18*1.95583</f>
        <v>2933745000</v>
      </c>
      <c r="G19" s="77"/>
      <c r="H19" s="74"/>
    </row>
    <row r="20" spans="2:8" ht="26.25" x14ac:dyDescent="0.25">
      <c r="B20" s="67" t="s">
        <v>60</v>
      </c>
      <c r="C20" s="68" t="s">
        <v>1</v>
      </c>
      <c r="D20" s="69">
        <v>44827</v>
      </c>
      <c r="E20" s="69">
        <v>49210</v>
      </c>
      <c r="F20" s="70">
        <v>750000000</v>
      </c>
      <c r="G20" s="71">
        <v>4.625</v>
      </c>
      <c r="H20" s="69">
        <v>45923</v>
      </c>
    </row>
    <row r="21" spans="2:8" ht="25.5" x14ac:dyDescent="0.25">
      <c r="B21" s="78"/>
      <c r="C21" s="73" t="s">
        <v>176</v>
      </c>
      <c r="D21" s="74"/>
      <c r="E21" s="74"/>
      <c r="F21" s="75">
        <f>+F20*1.95583</f>
        <v>1466872500</v>
      </c>
      <c r="G21" s="77"/>
      <c r="H21" s="74"/>
    </row>
    <row r="22" spans="2:8" x14ac:dyDescent="0.25">
      <c r="B22" s="308" t="s">
        <v>61</v>
      </c>
      <c r="C22" s="68" t="s">
        <v>1</v>
      </c>
      <c r="D22" s="69">
        <v>44953</v>
      </c>
      <c r="E22" s="69">
        <v>48606</v>
      </c>
      <c r="F22" s="70">
        <v>1500000000</v>
      </c>
      <c r="G22" s="71">
        <v>4.5</v>
      </c>
      <c r="H22" s="69">
        <v>45684</v>
      </c>
    </row>
    <row r="23" spans="2:8" ht="25.5" x14ac:dyDescent="0.25">
      <c r="B23" s="309"/>
      <c r="C23" s="73" t="s">
        <v>176</v>
      </c>
      <c r="D23" s="74"/>
      <c r="E23" s="74"/>
      <c r="F23" s="75">
        <f>+F22*1.95583</f>
        <v>2933745000</v>
      </c>
      <c r="G23" s="77"/>
      <c r="H23" s="74"/>
    </row>
    <row r="24" spans="2:8" ht="26.25" x14ac:dyDescent="0.25">
      <c r="B24" s="67" t="s">
        <v>195</v>
      </c>
      <c r="C24" s="68" t="s">
        <v>1</v>
      </c>
      <c r="D24" s="69">
        <v>45243</v>
      </c>
      <c r="E24" s="69">
        <v>49808</v>
      </c>
      <c r="F24" s="70">
        <v>1000000000</v>
      </c>
      <c r="G24" s="71">
        <v>4.875</v>
      </c>
      <c r="H24" s="69">
        <v>45790</v>
      </c>
    </row>
    <row r="25" spans="2:8" ht="25.5" x14ac:dyDescent="0.25">
      <c r="B25" s="78"/>
      <c r="C25" s="73" t="s">
        <v>176</v>
      </c>
      <c r="D25" s="74"/>
      <c r="E25" s="74"/>
      <c r="F25" s="75">
        <f>+F24*1.95583</f>
        <v>1955830000</v>
      </c>
      <c r="G25" s="77"/>
      <c r="H25" s="74"/>
    </row>
    <row r="26" spans="2:8" ht="26.25" x14ac:dyDescent="0.25">
      <c r="B26" s="67" t="s">
        <v>196</v>
      </c>
      <c r="C26" s="68" t="s">
        <v>1</v>
      </c>
      <c r="D26" s="69">
        <v>45243</v>
      </c>
      <c r="E26" s="69">
        <v>47981</v>
      </c>
      <c r="F26" s="70">
        <v>1300000000</v>
      </c>
      <c r="G26" s="71">
        <v>4.375</v>
      </c>
      <c r="H26" s="69">
        <v>45790</v>
      </c>
    </row>
    <row r="27" spans="2:8" ht="25.5" x14ac:dyDescent="0.25">
      <c r="B27" s="78"/>
      <c r="C27" s="73" t="s">
        <v>176</v>
      </c>
      <c r="D27" s="74"/>
      <c r="E27" s="74"/>
      <c r="F27" s="75">
        <f>+F26*1.95583</f>
        <v>2542579000</v>
      </c>
      <c r="G27" s="77"/>
      <c r="H27" s="74"/>
    </row>
    <row r="28" spans="2:8" ht="26.25" x14ac:dyDescent="0.25">
      <c r="B28" s="67" t="s">
        <v>288</v>
      </c>
      <c r="C28" s="68" t="s">
        <v>1</v>
      </c>
      <c r="D28" s="69">
        <v>45540</v>
      </c>
      <c r="E28" s="69">
        <v>48462</v>
      </c>
      <c r="F28" s="70">
        <v>1750000000</v>
      </c>
      <c r="G28" s="71">
        <v>3.625</v>
      </c>
      <c r="H28" s="69">
        <v>45905</v>
      </c>
    </row>
    <row r="29" spans="2:8" ht="25.5" x14ac:dyDescent="0.25">
      <c r="B29" s="78"/>
      <c r="C29" s="73" t="s">
        <v>176</v>
      </c>
      <c r="D29" s="74"/>
      <c r="E29" s="74"/>
      <c r="F29" s="75">
        <f>+F28*1.95583</f>
        <v>3422702500</v>
      </c>
      <c r="G29" s="77"/>
      <c r="H29" s="74"/>
    </row>
    <row r="30" spans="2:8" ht="26.25" x14ac:dyDescent="0.25">
      <c r="B30" s="67" t="s">
        <v>289</v>
      </c>
      <c r="C30" s="68" t="s">
        <v>1</v>
      </c>
      <c r="D30" s="69">
        <v>45540</v>
      </c>
      <c r="E30" s="69">
        <v>52845</v>
      </c>
      <c r="F30" s="70">
        <v>1250000000</v>
      </c>
      <c r="G30" s="71">
        <v>4.25</v>
      </c>
      <c r="H30" s="69">
        <v>45905</v>
      </c>
    </row>
    <row r="31" spans="2:8" ht="25.5" x14ac:dyDescent="0.25">
      <c r="B31" s="78"/>
      <c r="C31" s="73" t="s">
        <v>176</v>
      </c>
      <c r="D31" s="74"/>
      <c r="E31" s="74"/>
      <c r="F31" s="75">
        <f>+F30*1.95583</f>
        <v>2444787500</v>
      </c>
      <c r="G31" s="77"/>
      <c r="H31" s="74"/>
    </row>
    <row r="32" spans="2:8" ht="26.25" x14ac:dyDescent="0.25">
      <c r="B32" s="67" t="s">
        <v>290</v>
      </c>
      <c r="C32" s="68" t="s">
        <v>291</v>
      </c>
      <c r="D32" s="69">
        <v>45540</v>
      </c>
      <c r="E32" s="69">
        <v>50104</v>
      </c>
      <c r="F32" s="70">
        <v>1500000000</v>
      </c>
      <c r="G32" s="71">
        <v>5</v>
      </c>
      <c r="H32" s="69">
        <v>45721</v>
      </c>
    </row>
    <row r="33" spans="2:8" ht="25.5" x14ac:dyDescent="0.25">
      <c r="B33" s="78"/>
      <c r="C33" s="73" t="s">
        <v>176</v>
      </c>
      <c r="D33" s="74"/>
      <c r="E33" s="74"/>
      <c r="F33" s="75">
        <f>+F32*1.8826</f>
        <v>2823900000</v>
      </c>
      <c r="G33" s="77"/>
      <c r="H33" s="74"/>
    </row>
    <row r="34" spans="2:8" x14ac:dyDescent="0.25">
      <c r="B34" s="79" t="s">
        <v>197</v>
      </c>
      <c r="C34" s="80"/>
      <c r="D34" s="80"/>
      <c r="E34" s="80"/>
      <c r="F34" s="81">
        <f>F9+F11+F13+F15+F17+F19+F21+F23+F25+F27+F29+F31+F33</f>
        <v>30792269000</v>
      </c>
      <c r="G34" s="80"/>
      <c r="H34" s="80"/>
    </row>
    <row r="35" spans="2:8" ht="27" customHeight="1" x14ac:dyDescent="0.25">
      <c r="B35" s="310" t="s">
        <v>299</v>
      </c>
      <c r="C35" s="311"/>
      <c r="D35" s="311"/>
      <c r="E35" s="311"/>
      <c r="F35" s="311"/>
      <c r="G35" s="311"/>
      <c r="H35" s="311"/>
    </row>
  </sheetData>
  <mergeCells count="5">
    <mergeCell ref="B4:H4"/>
    <mergeCell ref="B5:H5"/>
    <mergeCell ref="B6:B7"/>
    <mergeCell ref="B22:B23"/>
    <mergeCell ref="B35:H35"/>
  </mergeCells>
  <pageMargins left="0.7" right="0.7" top="0.75" bottom="0.75" header="0.3" footer="0.3"/>
  <pageSetup paperSize="9" scale="6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159"/>
  <sheetViews>
    <sheetView showGridLines="0" zoomScaleNormal="100" workbookViewId="0">
      <selection activeCell="B19" sqref="B19"/>
    </sheetView>
  </sheetViews>
  <sheetFormatPr defaultRowHeight="15.75" x14ac:dyDescent="0.25"/>
  <cols>
    <col min="1" max="1" width="20.625" customWidth="1"/>
    <col min="2" max="2" width="8" customWidth="1"/>
    <col min="3" max="3" width="8.75" customWidth="1"/>
    <col min="4" max="4" width="5.5" customWidth="1"/>
    <col min="5" max="5" width="16.25" customWidth="1"/>
    <col min="6" max="6" width="14.75" customWidth="1"/>
    <col min="7" max="7" width="14.875" customWidth="1"/>
    <col min="8" max="8" width="15.375" customWidth="1"/>
    <col min="9" max="9" width="13.5" customWidth="1"/>
    <col min="10" max="10" width="12" customWidth="1"/>
    <col min="11" max="11" width="10.25" customWidth="1"/>
    <col min="12" max="12" width="9.5" customWidth="1"/>
    <col min="13" max="13" width="9.75" customWidth="1"/>
    <col min="15" max="15" width="7.5" customWidth="1"/>
    <col min="16" max="16" width="10.125" customWidth="1"/>
    <col min="20" max="20" width="19.625" bestFit="1" customWidth="1"/>
  </cols>
  <sheetData>
    <row r="1" spans="1:20" x14ac:dyDescent="0.25">
      <c r="A1" s="323" t="s">
        <v>199</v>
      </c>
      <c r="B1" s="323"/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  <c r="P1" s="323"/>
      <c r="Q1" s="323"/>
      <c r="R1" s="323"/>
    </row>
    <row r="2" spans="1:20" x14ac:dyDescent="0.25">
      <c r="A2" s="329" t="s">
        <v>295</v>
      </c>
      <c r="B2" s="329"/>
      <c r="C2" s="329"/>
      <c r="D2" s="329"/>
      <c r="E2" s="329"/>
      <c r="F2" s="329"/>
      <c r="G2" s="329"/>
      <c r="H2" s="329"/>
      <c r="I2" s="329"/>
      <c r="J2" s="329"/>
      <c r="K2" s="329"/>
      <c r="L2" s="329"/>
      <c r="M2" s="329"/>
      <c r="N2" s="329"/>
      <c r="O2" s="329"/>
      <c r="P2" s="329"/>
      <c r="Q2" s="329"/>
      <c r="R2" s="329"/>
    </row>
    <row r="3" spans="1:20" x14ac:dyDescent="0.25">
      <c r="A3" s="285"/>
      <c r="B3" s="285"/>
      <c r="C3" s="285"/>
      <c r="D3" s="285"/>
      <c r="E3" s="285"/>
      <c r="F3" s="285"/>
      <c r="G3" s="285"/>
      <c r="H3" s="285"/>
      <c r="I3" s="285"/>
      <c r="J3" s="285"/>
      <c r="K3" s="285"/>
      <c r="L3" s="285"/>
      <c r="M3" s="285"/>
      <c r="N3" s="285"/>
      <c r="O3" s="285"/>
      <c r="P3" s="285"/>
      <c r="Q3" s="285"/>
      <c r="R3" s="285"/>
    </row>
    <row r="4" spans="1:20" x14ac:dyDescent="0.25">
      <c r="A4" s="285"/>
      <c r="B4" s="285"/>
      <c r="C4" s="285"/>
      <c r="D4" s="285"/>
      <c r="E4" s="285"/>
      <c r="F4" s="285"/>
      <c r="G4" s="285"/>
      <c r="H4" s="285"/>
      <c r="I4" s="285"/>
      <c r="J4" s="285"/>
      <c r="K4" s="285"/>
      <c r="L4" s="285"/>
      <c r="M4" s="285"/>
      <c r="N4" s="285"/>
      <c r="O4" s="285"/>
      <c r="P4" s="285"/>
      <c r="Q4" s="285"/>
      <c r="R4" s="285"/>
    </row>
    <row r="5" spans="1:20" x14ac:dyDescent="0.25">
      <c r="A5" s="184" t="s">
        <v>200</v>
      </c>
      <c r="B5" s="82"/>
      <c r="C5" s="83"/>
      <c r="D5" s="83"/>
      <c r="E5" s="83"/>
      <c r="F5" s="84"/>
      <c r="G5" s="85"/>
      <c r="H5" s="85"/>
      <c r="I5" s="86"/>
      <c r="J5" s="87"/>
      <c r="K5" s="83"/>
      <c r="L5" s="83"/>
      <c r="M5" s="83"/>
      <c r="N5" s="88"/>
      <c r="O5" s="88"/>
      <c r="P5" s="88"/>
      <c r="Q5" s="89"/>
      <c r="R5" s="88"/>
    </row>
    <row r="6" spans="1:20" ht="26.25" customHeight="1" x14ac:dyDescent="0.25">
      <c r="A6" s="313" t="s">
        <v>201</v>
      </c>
      <c r="B6" s="313" t="s">
        <v>202</v>
      </c>
      <c r="C6" s="313" t="s">
        <v>203</v>
      </c>
      <c r="D6" s="313" t="s">
        <v>204</v>
      </c>
      <c r="E6" s="190" t="s">
        <v>205</v>
      </c>
      <c r="F6" s="191"/>
      <c r="G6" s="192"/>
      <c r="H6" s="315" t="s">
        <v>206</v>
      </c>
      <c r="I6" s="315" t="s">
        <v>207</v>
      </c>
      <c r="J6" s="317" t="s">
        <v>208</v>
      </c>
      <c r="K6" s="193" t="s">
        <v>209</v>
      </c>
      <c r="L6" s="194"/>
      <c r="M6" s="194"/>
      <c r="N6" s="195"/>
      <c r="O6" s="313" t="s">
        <v>256</v>
      </c>
      <c r="P6" s="319" t="s">
        <v>210</v>
      </c>
      <c r="Q6" s="320"/>
      <c r="R6" s="321" t="s">
        <v>211</v>
      </c>
    </row>
    <row r="7" spans="1:20" ht="63" x14ac:dyDescent="0.25">
      <c r="A7" s="325"/>
      <c r="B7" s="325"/>
      <c r="C7" s="325"/>
      <c r="D7" s="325"/>
      <c r="E7" s="196" t="s">
        <v>212</v>
      </c>
      <c r="F7" s="286" t="s">
        <v>213</v>
      </c>
      <c r="G7" s="197" t="s">
        <v>214</v>
      </c>
      <c r="H7" s="326"/>
      <c r="I7" s="326"/>
      <c r="J7" s="327"/>
      <c r="K7" s="198" t="s">
        <v>215</v>
      </c>
      <c r="L7" s="286" t="s">
        <v>216</v>
      </c>
      <c r="M7" s="199" t="s">
        <v>217</v>
      </c>
      <c r="N7" s="286" t="s">
        <v>218</v>
      </c>
      <c r="O7" s="325"/>
      <c r="P7" s="286" t="s">
        <v>219</v>
      </c>
      <c r="Q7" s="286" t="s">
        <v>220</v>
      </c>
      <c r="R7" s="328"/>
    </row>
    <row r="8" spans="1:20" x14ac:dyDescent="0.25">
      <c r="A8" s="205" t="s">
        <v>265</v>
      </c>
      <c r="B8" s="206"/>
      <c r="C8" s="206">
        <v>46494</v>
      </c>
      <c r="D8" s="207">
        <v>1095</v>
      </c>
      <c r="E8" s="208">
        <f>E9+E10+E11+E12</f>
        <v>900000000</v>
      </c>
      <c r="F8" s="208">
        <f>F9+F10+F11+F12</f>
        <v>1433250200</v>
      </c>
      <c r="G8" s="208">
        <f>G9+G10+G11+G12</f>
        <v>900000000</v>
      </c>
      <c r="H8" s="208"/>
      <c r="I8" s="208"/>
      <c r="J8" s="208"/>
      <c r="K8" s="209"/>
      <c r="L8" s="209"/>
      <c r="M8" s="209"/>
      <c r="N8" s="209"/>
      <c r="O8" s="210">
        <v>0.03</v>
      </c>
      <c r="P8" s="211"/>
      <c r="Q8" s="211"/>
      <c r="R8" s="208"/>
    </row>
    <row r="9" spans="1:20" x14ac:dyDescent="0.25">
      <c r="A9" s="212" t="s">
        <v>221</v>
      </c>
      <c r="B9" s="213">
        <v>45399</v>
      </c>
      <c r="C9" s="213">
        <v>46494</v>
      </c>
      <c r="D9" s="214"/>
      <c r="E9" s="166">
        <v>200000000</v>
      </c>
      <c r="F9" s="167">
        <v>512500000</v>
      </c>
      <c r="G9" s="166">
        <v>200000000</v>
      </c>
      <c r="H9" s="166">
        <v>200055674.99000001</v>
      </c>
      <c r="I9" s="166">
        <v>9600</v>
      </c>
      <c r="J9" s="167">
        <v>65274.99</v>
      </c>
      <c r="K9" s="167">
        <v>99.5</v>
      </c>
      <c r="L9" s="167">
        <v>99.81</v>
      </c>
      <c r="M9" s="167">
        <v>100.34</v>
      </c>
      <c r="N9" s="167">
        <v>100.03</v>
      </c>
      <c r="O9" s="168">
        <v>0.03</v>
      </c>
      <c r="P9" s="169">
        <v>3.2000000000000001E-2</v>
      </c>
      <c r="Q9" s="169">
        <v>3.0099999999999998E-2</v>
      </c>
      <c r="R9" s="166">
        <v>3.79</v>
      </c>
    </row>
    <row r="10" spans="1:20" x14ac:dyDescent="0.25">
      <c r="A10" s="212" t="s">
        <v>266</v>
      </c>
      <c r="B10" s="213">
        <v>45441</v>
      </c>
      <c r="C10" s="213">
        <v>46494</v>
      </c>
      <c r="D10" s="214"/>
      <c r="E10" s="166">
        <v>300000000</v>
      </c>
      <c r="F10" s="167">
        <v>356935000</v>
      </c>
      <c r="G10" s="166">
        <v>300000000</v>
      </c>
      <c r="H10" s="166">
        <v>299511377.32999998</v>
      </c>
      <c r="I10" s="166">
        <v>1524239</v>
      </c>
      <c r="J10" s="167">
        <v>0</v>
      </c>
      <c r="K10" s="167">
        <v>99.35</v>
      </c>
      <c r="L10" s="167">
        <v>99.23</v>
      </c>
      <c r="M10" s="167">
        <v>100.19</v>
      </c>
      <c r="N10" s="167">
        <v>99.49</v>
      </c>
      <c r="O10" s="168">
        <v>0.03</v>
      </c>
      <c r="P10" s="169">
        <v>3.2599999999999997E-2</v>
      </c>
      <c r="Q10" s="169">
        <v>3.2099999999999997E-2</v>
      </c>
      <c r="R10" s="166">
        <v>3.78</v>
      </c>
    </row>
    <row r="11" spans="1:20" x14ac:dyDescent="0.25">
      <c r="A11" s="212" t="s">
        <v>267</v>
      </c>
      <c r="B11" s="213">
        <v>45469</v>
      </c>
      <c r="C11" s="213">
        <v>46494</v>
      </c>
      <c r="D11" s="214"/>
      <c r="E11" s="166">
        <v>200000000</v>
      </c>
      <c r="F11" s="167">
        <v>219575000</v>
      </c>
      <c r="G11" s="166">
        <v>200000000</v>
      </c>
      <c r="H11" s="166">
        <v>198982672.36000001</v>
      </c>
      <c r="I11" s="166">
        <v>2168012.5</v>
      </c>
      <c r="J11" s="167">
        <v>0</v>
      </c>
      <c r="K11" s="167">
        <v>98.8</v>
      </c>
      <c r="L11" s="167">
        <v>98.49</v>
      </c>
      <c r="M11" s="167">
        <v>99.33</v>
      </c>
      <c r="N11" s="167">
        <v>98.92</v>
      </c>
      <c r="O11" s="168">
        <v>0.03</v>
      </c>
      <c r="P11" s="169">
        <v>3.4799999999999998E-2</v>
      </c>
      <c r="Q11" s="169">
        <v>3.44E-2</v>
      </c>
      <c r="R11" s="166">
        <v>3.78</v>
      </c>
    </row>
    <row r="12" spans="1:20" x14ac:dyDescent="0.25">
      <c r="A12" s="212" t="s">
        <v>159</v>
      </c>
      <c r="B12" s="213">
        <v>45497</v>
      </c>
      <c r="C12" s="213">
        <v>46494</v>
      </c>
      <c r="D12" s="214"/>
      <c r="E12" s="166">
        <v>200000000</v>
      </c>
      <c r="F12" s="167">
        <v>344240200</v>
      </c>
      <c r="G12" s="166">
        <v>200000000</v>
      </c>
      <c r="H12" s="166">
        <v>198488023.16</v>
      </c>
      <c r="I12" s="166">
        <v>3122935.74</v>
      </c>
      <c r="J12" s="167">
        <v>0</v>
      </c>
      <c r="K12" s="167">
        <v>98.2</v>
      </c>
      <c r="L12" s="167">
        <v>98.19</v>
      </c>
      <c r="M12" s="167">
        <v>98.68</v>
      </c>
      <c r="N12" s="167">
        <v>98.44</v>
      </c>
      <c r="O12" s="168">
        <v>0.03</v>
      </c>
      <c r="P12" s="169">
        <v>3.73E-2</v>
      </c>
      <c r="Q12" s="169">
        <v>3.6400000000000002E-2</v>
      </c>
      <c r="R12" s="166">
        <v>3.63</v>
      </c>
    </row>
    <row r="13" spans="1:20" x14ac:dyDescent="0.25">
      <c r="A13" s="123" t="s">
        <v>268</v>
      </c>
      <c r="B13" s="124"/>
      <c r="C13" s="124"/>
      <c r="D13" s="215"/>
      <c r="E13" s="125">
        <f>E8</f>
        <v>900000000</v>
      </c>
      <c r="F13" s="125">
        <f>F8</f>
        <v>1433250200</v>
      </c>
      <c r="G13" s="125">
        <f>G8</f>
        <v>900000000</v>
      </c>
      <c r="H13" s="125">
        <f>SUM(H9:H12)</f>
        <v>897037747.84000003</v>
      </c>
      <c r="I13" s="125">
        <f>SUM(I9:I12)</f>
        <v>6824787.2400000002</v>
      </c>
      <c r="J13" s="125">
        <f>SUM(J9:J12)</f>
        <v>65274.99</v>
      </c>
      <c r="K13" s="126"/>
      <c r="L13" s="126"/>
      <c r="M13" s="126"/>
      <c r="N13" s="126"/>
      <c r="O13" s="127"/>
      <c r="P13" s="127"/>
      <c r="Q13" s="127"/>
      <c r="R13" s="128"/>
      <c r="T13" s="266"/>
    </row>
    <row r="14" spans="1:20" x14ac:dyDescent="0.25">
      <c r="A14" s="205" t="s">
        <v>62</v>
      </c>
      <c r="B14" s="206"/>
      <c r="C14" s="206">
        <v>45794</v>
      </c>
      <c r="D14" s="207">
        <v>1277</v>
      </c>
      <c r="E14" s="208">
        <f>E15+E16+E17+E18</f>
        <v>1800000000</v>
      </c>
      <c r="F14" s="208">
        <f>F15+F16+F17+F18</f>
        <v>3161014000</v>
      </c>
      <c r="G14" s="208">
        <f>G15+G16+G17+G18</f>
        <v>1800000000</v>
      </c>
      <c r="H14" s="208"/>
      <c r="I14" s="208"/>
      <c r="J14" s="208"/>
      <c r="K14" s="209"/>
      <c r="L14" s="209"/>
      <c r="M14" s="209"/>
      <c r="N14" s="209"/>
      <c r="O14" s="210">
        <v>0</v>
      </c>
      <c r="P14" s="211"/>
      <c r="Q14" s="211"/>
      <c r="R14" s="208"/>
      <c r="T14" s="266"/>
    </row>
    <row r="15" spans="1:20" x14ac:dyDescent="0.25">
      <c r="A15" s="212" t="s">
        <v>221</v>
      </c>
      <c r="B15" s="213">
        <v>44517</v>
      </c>
      <c r="C15" s="213">
        <v>45794</v>
      </c>
      <c r="D15" s="214"/>
      <c r="E15" s="166">
        <v>500000000</v>
      </c>
      <c r="F15" s="167">
        <v>983964000</v>
      </c>
      <c r="G15" s="166">
        <v>500000000</v>
      </c>
      <c r="H15" s="166">
        <v>497703551.80000001</v>
      </c>
      <c r="I15" s="166">
        <v>2296448.2000000002</v>
      </c>
      <c r="J15" s="167">
        <v>0</v>
      </c>
      <c r="K15" s="167">
        <v>99.19</v>
      </c>
      <c r="L15" s="167">
        <v>99.37</v>
      </c>
      <c r="M15" s="167">
        <v>99.89</v>
      </c>
      <c r="N15" s="167">
        <v>99.54</v>
      </c>
      <c r="O15" s="168">
        <v>0</v>
      </c>
      <c r="P15" s="169">
        <v>2.3E-3</v>
      </c>
      <c r="Q15" s="169">
        <v>1.2999999999999999E-3</v>
      </c>
      <c r="R15" s="166">
        <v>0</v>
      </c>
      <c r="T15" s="266"/>
    </row>
    <row r="16" spans="1:20" x14ac:dyDescent="0.25">
      <c r="A16" s="212" t="s">
        <v>222</v>
      </c>
      <c r="B16" s="213">
        <v>44636</v>
      </c>
      <c r="C16" s="213">
        <v>45794</v>
      </c>
      <c r="D16" s="216"/>
      <c r="E16" s="166">
        <v>500000000</v>
      </c>
      <c r="F16" s="167">
        <v>964700000</v>
      </c>
      <c r="G16" s="166">
        <v>500000000</v>
      </c>
      <c r="H16" s="166">
        <v>491464065</v>
      </c>
      <c r="I16" s="166">
        <v>8535935</v>
      </c>
      <c r="J16" s="167">
        <v>0</v>
      </c>
      <c r="K16" s="167">
        <v>98.03</v>
      </c>
      <c r="L16" s="167">
        <v>98.07</v>
      </c>
      <c r="M16" s="167">
        <v>98.89</v>
      </c>
      <c r="N16" s="167">
        <v>98.29</v>
      </c>
      <c r="O16" s="168">
        <v>0</v>
      </c>
      <c r="P16" s="169">
        <v>6.3E-3</v>
      </c>
      <c r="Q16" s="169">
        <v>5.4999999999999997E-3</v>
      </c>
      <c r="R16" s="166">
        <v>0</v>
      </c>
    </row>
    <row r="17" spans="1:18" x14ac:dyDescent="0.25">
      <c r="A17" s="212" t="s">
        <v>223</v>
      </c>
      <c r="B17" s="213">
        <v>44664</v>
      </c>
      <c r="C17" s="213">
        <v>45794</v>
      </c>
      <c r="D17" s="216"/>
      <c r="E17" s="166">
        <v>500000000</v>
      </c>
      <c r="F17" s="167">
        <v>752350000</v>
      </c>
      <c r="G17" s="166">
        <v>500000000</v>
      </c>
      <c r="H17" s="166">
        <v>486640735</v>
      </c>
      <c r="I17" s="166">
        <v>13359265</v>
      </c>
      <c r="J17" s="167">
        <v>0</v>
      </c>
      <c r="K17" s="167">
        <v>96.97</v>
      </c>
      <c r="L17" s="167">
        <v>96.6</v>
      </c>
      <c r="M17" s="167">
        <v>97.71</v>
      </c>
      <c r="N17" s="167">
        <v>97.33</v>
      </c>
      <c r="O17" s="168">
        <v>0</v>
      </c>
      <c r="P17" s="169">
        <v>0.01</v>
      </c>
      <c r="Q17" s="169">
        <v>8.8000000000000005E-3</v>
      </c>
      <c r="R17" s="166">
        <v>0</v>
      </c>
    </row>
    <row r="18" spans="1:18" x14ac:dyDescent="0.25">
      <c r="A18" s="217" t="s">
        <v>159</v>
      </c>
      <c r="B18" s="213">
        <v>44692</v>
      </c>
      <c r="C18" s="213">
        <v>45794</v>
      </c>
      <c r="D18" s="216"/>
      <c r="E18" s="166">
        <v>300000000</v>
      </c>
      <c r="F18" s="167">
        <v>460000000</v>
      </c>
      <c r="G18" s="166">
        <v>300000000</v>
      </c>
      <c r="H18" s="166">
        <v>288243545</v>
      </c>
      <c r="I18" s="166">
        <v>11756455</v>
      </c>
      <c r="J18" s="167">
        <v>0</v>
      </c>
      <c r="K18" s="167">
        <v>95.82</v>
      </c>
      <c r="L18" s="167">
        <v>95.74</v>
      </c>
      <c r="M18" s="167">
        <v>97.32</v>
      </c>
      <c r="N18" s="167">
        <v>96.08</v>
      </c>
      <c r="O18" s="168">
        <v>0</v>
      </c>
      <c r="P18" s="169">
        <v>1.4200000000000001E-2</v>
      </c>
      <c r="Q18" s="169">
        <v>1.3299999999999999E-2</v>
      </c>
      <c r="R18" s="166">
        <v>0</v>
      </c>
    </row>
    <row r="19" spans="1:18" x14ac:dyDescent="0.25">
      <c r="A19" s="123" t="s">
        <v>224</v>
      </c>
      <c r="B19" s="124"/>
      <c r="C19" s="124"/>
      <c r="D19" s="215"/>
      <c r="E19" s="125">
        <f>E14</f>
        <v>1800000000</v>
      </c>
      <c r="F19" s="125">
        <f>F14</f>
        <v>3161014000</v>
      </c>
      <c r="G19" s="125">
        <f>G14</f>
        <v>1800000000</v>
      </c>
      <c r="H19" s="125">
        <f>H15+H16+H17+H18</f>
        <v>1764051896.8</v>
      </c>
      <c r="I19" s="125">
        <f>SUM(I15:I18)</f>
        <v>35948103.200000003</v>
      </c>
      <c r="J19" s="125">
        <f>SUM(J15:J18)</f>
        <v>0</v>
      </c>
      <c r="K19" s="126"/>
      <c r="L19" s="126"/>
      <c r="M19" s="126"/>
      <c r="N19" s="126"/>
      <c r="O19" s="127"/>
      <c r="P19" s="127"/>
      <c r="Q19" s="127"/>
      <c r="R19" s="128"/>
    </row>
    <row r="20" spans="1:18" x14ac:dyDescent="0.25">
      <c r="A20" s="205" t="s">
        <v>63</v>
      </c>
      <c r="B20" s="206"/>
      <c r="C20" s="206">
        <v>45672</v>
      </c>
      <c r="D20" s="207">
        <v>1827</v>
      </c>
      <c r="E20" s="208">
        <f>E21+E22+E23+E24</f>
        <v>800000000</v>
      </c>
      <c r="F20" s="208">
        <f>F24+F21+F22+F23</f>
        <v>1459850000</v>
      </c>
      <c r="G20" s="208">
        <f>G24+G21+G22+G23</f>
        <v>600000000</v>
      </c>
      <c r="H20" s="208"/>
      <c r="I20" s="208"/>
      <c r="J20" s="208"/>
      <c r="K20" s="209"/>
      <c r="L20" s="209"/>
      <c r="M20" s="209"/>
      <c r="N20" s="209"/>
      <c r="O20" s="210">
        <v>1E-4</v>
      </c>
      <c r="P20" s="211"/>
      <c r="Q20" s="211"/>
      <c r="R20" s="208"/>
    </row>
    <row r="21" spans="1:18" x14ac:dyDescent="0.25">
      <c r="A21" s="212" t="s">
        <v>221</v>
      </c>
      <c r="B21" s="213">
        <v>43845</v>
      </c>
      <c r="C21" s="213">
        <v>45672</v>
      </c>
      <c r="D21" s="214"/>
      <c r="E21" s="166">
        <v>200000000</v>
      </c>
      <c r="F21" s="167">
        <v>497250000</v>
      </c>
      <c r="G21" s="166">
        <v>200000000</v>
      </c>
      <c r="H21" s="166">
        <v>201164550</v>
      </c>
      <c r="I21" s="166">
        <v>0</v>
      </c>
      <c r="J21" s="166">
        <v>1164550</v>
      </c>
      <c r="K21" s="167">
        <v>100.23</v>
      </c>
      <c r="L21" s="167">
        <v>100.45</v>
      </c>
      <c r="M21" s="167">
        <v>101.11</v>
      </c>
      <c r="N21" s="167">
        <v>100.58</v>
      </c>
      <c r="O21" s="168">
        <v>1E-4</v>
      </c>
      <c r="P21" s="169">
        <v>-4.0000000000000002E-4</v>
      </c>
      <c r="Q21" s="169">
        <v>-1.1000000000000001E-3</v>
      </c>
      <c r="R21" s="166">
        <v>0</v>
      </c>
    </row>
    <row r="22" spans="1:18" x14ac:dyDescent="0.25">
      <c r="A22" s="212" t="s">
        <v>222</v>
      </c>
      <c r="B22" s="213">
        <v>43873</v>
      </c>
      <c r="C22" s="213">
        <v>45672</v>
      </c>
      <c r="D22" s="214"/>
      <c r="E22" s="166">
        <v>200000000</v>
      </c>
      <c r="F22" s="167">
        <v>341000000</v>
      </c>
      <c r="G22" s="166">
        <v>200000000</v>
      </c>
      <c r="H22" s="166">
        <v>201476755.05000001</v>
      </c>
      <c r="I22" s="166">
        <v>0</v>
      </c>
      <c r="J22" s="166">
        <v>1475225</v>
      </c>
      <c r="K22" s="167">
        <v>100.53</v>
      </c>
      <c r="L22" s="167">
        <v>100.59</v>
      </c>
      <c r="M22" s="167">
        <v>101.39</v>
      </c>
      <c r="N22" s="167">
        <v>100.74</v>
      </c>
      <c r="O22" s="168">
        <v>1E-4</v>
      </c>
      <c r="P22" s="169">
        <v>-1E-3</v>
      </c>
      <c r="Q22" s="169">
        <v>-1.4E-3</v>
      </c>
      <c r="R22" s="166">
        <v>0</v>
      </c>
    </row>
    <row r="23" spans="1:18" x14ac:dyDescent="0.25">
      <c r="A23" s="212" t="s">
        <v>223</v>
      </c>
      <c r="B23" s="213">
        <v>43929</v>
      </c>
      <c r="C23" s="213">
        <v>45672</v>
      </c>
      <c r="D23" s="214"/>
      <c r="E23" s="166">
        <v>200000000</v>
      </c>
      <c r="F23" s="167">
        <v>358300000</v>
      </c>
      <c r="G23" s="166">
        <v>200000000</v>
      </c>
      <c r="H23" s="166">
        <v>198837160.22999999</v>
      </c>
      <c r="I23" s="166">
        <v>1172430</v>
      </c>
      <c r="J23" s="166">
        <v>5000</v>
      </c>
      <c r="K23" s="167">
        <v>98.89</v>
      </c>
      <c r="L23" s="167">
        <v>99.07</v>
      </c>
      <c r="M23" s="167">
        <v>100.05</v>
      </c>
      <c r="N23" s="167">
        <v>99.42</v>
      </c>
      <c r="O23" s="168">
        <v>1E-4</v>
      </c>
      <c r="P23" s="169">
        <v>2.3999999999999998E-3</v>
      </c>
      <c r="Q23" s="169">
        <v>1.2999999999999999E-3</v>
      </c>
      <c r="R23" s="166">
        <v>0</v>
      </c>
    </row>
    <row r="24" spans="1:18" ht="16.5" x14ac:dyDescent="0.25">
      <c r="A24" s="212" t="s">
        <v>269</v>
      </c>
      <c r="B24" s="213">
        <v>43950</v>
      </c>
      <c r="C24" s="213">
        <v>45672</v>
      </c>
      <c r="D24" s="214"/>
      <c r="E24" s="166">
        <v>200000000</v>
      </c>
      <c r="F24" s="167">
        <v>263300000</v>
      </c>
      <c r="G24" s="166">
        <v>0</v>
      </c>
      <c r="H24" s="170" t="s">
        <v>64</v>
      </c>
      <c r="I24" s="170" t="s">
        <v>64</v>
      </c>
      <c r="J24" s="170" t="s">
        <v>64</v>
      </c>
      <c r="K24" s="167">
        <v>97.45</v>
      </c>
      <c r="L24" s="170" t="s">
        <v>64</v>
      </c>
      <c r="M24" s="170" t="s">
        <v>64</v>
      </c>
      <c r="N24" s="170" t="s">
        <v>64</v>
      </c>
      <c r="O24" s="168">
        <v>1E-4</v>
      </c>
      <c r="P24" s="169">
        <v>5.5999999999999999E-3</v>
      </c>
      <c r="Q24" s="169" t="s">
        <v>64</v>
      </c>
      <c r="R24" s="166">
        <v>0</v>
      </c>
    </row>
    <row r="25" spans="1:18" x14ac:dyDescent="0.25">
      <c r="A25" s="205" t="s">
        <v>65</v>
      </c>
      <c r="B25" s="206"/>
      <c r="C25" s="206">
        <v>46077</v>
      </c>
      <c r="D25" s="207">
        <v>1826</v>
      </c>
      <c r="E25" s="208">
        <f>E26+E27+E28+E29+E30</f>
        <v>1700000000</v>
      </c>
      <c r="F25" s="208">
        <f>F26+F27+F28+F29+F30</f>
        <v>2549810000</v>
      </c>
      <c r="G25" s="208">
        <f>G26+G27+G28+G29+G30</f>
        <v>1700000000</v>
      </c>
      <c r="H25" s="208"/>
      <c r="I25" s="208"/>
      <c r="J25" s="208"/>
      <c r="K25" s="209"/>
      <c r="L25" s="209"/>
      <c r="M25" s="209"/>
      <c r="N25" s="209"/>
      <c r="O25" s="210">
        <f>O26</f>
        <v>0</v>
      </c>
      <c r="P25" s="211"/>
      <c r="Q25" s="211"/>
      <c r="R25" s="208"/>
    </row>
    <row r="26" spans="1:18" x14ac:dyDescent="0.25">
      <c r="A26" s="217" t="s">
        <v>221</v>
      </c>
      <c r="B26" s="213">
        <v>44251</v>
      </c>
      <c r="C26" s="218">
        <v>46077</v>
      </c>
      <c r="D26" s="214"/>
      <c r="E26" s="166">
        <v>200000000</v>
      </c>
      <c r="F26" s="167">
        <v>420400000</v>
      </c>
      <c r="G26" s="166">
        <v>200000000</v>
      </c>
      <c r="H26" s="166">
        <v>201696550</v>
      </c>
      <c r="I26" s="166">
        <v>0</v>
      </c>
      <c r="J26" s="166">
        <v>1696550</v>
      </c>
      <c r="K26" s="167">
        <v>100.41</v>
      </c>
      <c r="L26" s="167">
        <v>100.56</v>
      </c>
      <c r="M26" s="167">
        <v>101.51</v>
      </c>
      <c r="N26" s="167">
        <v>100.85</v>
      </c>
      <c r="O26" s="168">
        <v>0</v>
      </c>
      <c r="P26" s="169">
        <v>-8.0000000000000004E-4</v>
      </c>
      <c r="Q26" s="169">
        <v>-1.6999999999999999E-3</v>
      </c>
      <c r="R26" s="166">
        <v>0</v>
      </c>
    </row>
    <row r="27" spans="1:18" x14ac:dyDescent="0.25">
      <c r="A27" s="217" t="s">
        <v>222</v>
      </c>
      <c r="B27" s="213">
        <v>44279</v>
      </c>
      <c r="C27" s="218">
        <v>46077</v>
      </c>
      <c r="D27" s="214"/>
      <c r="E27" s="166">
        <v>300000000</v>
      </c>
      <c r="F27" s="167">
        <v>458500000</v>
      </c>
      <c r="G27" s="166">
        <v>300000000</v>
      </c>
      <c r="H27" s="166">
        <v>301399775</v>
      </c>
      <c r="I27" s="166">
        <v>0</v>
      </c>
      <c r="J27" s="166">
        <v>1399775</v>
      </c>
      <c r="K27" s="167">
        <v>100.28</v>
      </c>
      <c r="L27" s="167">
        <v>100.16</v>
      </c>
      <c r="M27" s="167">
        <v>100.94</v>
      </c>
      <c r="N27" s="167">
        <v>100.47</v>
      </c>
      <c r="O27" s="168">
        <v>0</v>
      </c>
      <c r="P27" s="169">
        <v>-5.9999999999999995E-4</v>
      </c>
      <c r="Q27" s="169">
        <v>-1E-3</v>
      </c>
      <c r="R27" s="166">
        <v>0</v>
      </c>
    </row>
    <row r="28" spans="1:18" x14ac:dyDescent="0.25">
      <c r="A28" s="217" t="s">
        <v>223</v>
      </c>
      <c r="B28" s="213">
        <v>44448</v>
      </c>
      <c r="C28" s="218">
        <v>46077</v>
      </c>
      <c r="D28" s="216"/>
      <c r="E28" s="166">
        <v>200000000</v>
      </c>
      <c r="F28" s="167">
        <v>423850000</v>
      </c>
      <c r="G28" s="166">
        <v>200000000</v>
      </c>
      <c r="H28" s="166">
        <v>201326150</v>
      </c>
      <c r="I28" s="166">
        <v>0</v>
      </c>
      <c r="J28" s="166">
        <v>1326150</v>
      </c>
      <c r="K28" s="167">
        <v>100.38</v>
      </c>
      <c r="L28" s="167">
        <v>100.53</v>
      </c>
      <c r="M28" s="167">
        <v>101.21</v>
      </c>
      <c r="N28" s="167">
        <v>100.66</v>
      </c>
      <c r="O28" s="168">
        <v>0</v>
      </c>
      <c r="P28" s="169">
        <v>-8.0000000000000004E-4</v>
      </c>
      <c r="Q28" s="169">
        <v>-1.5E-3</v>
      </c>
      <c r="R28" s="166">
        <v>0</v>
      </c>
    </row>
    <row r="29" spans="1:18" x14ac:dyDescent="0.25">
      <c r="A29" s="217" t="s">
        <v>159</v>
      </c>
      <c r="B29" s="213">
        <v>44482</v>
      </c>
      <c r="C29" s="218">
        <v>46077</v>
      </c>
      <c r="D29" s="216"/>
      <c r="E29" s="166">
        <v>500000000</v>
      </c>
      <c r="F29" s="167">
        <v>612600000</v>
      </c>
      <c r="G29" s="166">
        <v>500000000</v>
      </c>
      <c r="H29" s="166">
        <v>500462005</v>
      </c>
      <c r="I29" s="166">
        <v>0</v>
      </c>
      <c r="J29" s="166">
        <v>462005</v>
      </c>
      <c r="K29" s="167">
        <v>99.98</v>
      </c>
      <c r="L29" s="167">
        <v>99.83</v>
      </c>
      <c r="M29" s="167">
        <v>100.66</v>
      </c>
      <c r="N29" s="167">
        <v>100.09</v>
      </c>
      <c r="O29" s="168">
        <v>0</v>
      </c>
      <c r="P29" s="169">
        <v>0</v>
      </c>
      <c r="Q29" s="169">
        <v>-2.0000000000000001E-4</v>
      </c>
      <c r="R29" s="166">
        <v>0</v>
      </c>
    </row>
    <row r="30" spans="1:18" x14ac:dyDescent="0.25">
      <c r="A30" s="217" t="s">
        <v>225</v>
      </c>
      <c r="B30" s="213">
        <v>44510</v>
      </c>
      <c r="C30" s="218">
        <v>46077</v>
      </c>
      <c r="D30" s="216"/>
      <c r="E30" s="166">
        <v>500000000</v>
      </c>
      <c r="F30" s="167">
        <v>634460000</v>
      </c>
      <c r="G30" s="166">
        <v>500000000</v>
      </c>
      <c r="H30" s="166">
        <v>494217501</v>
      </c>
      <c r="I30" s="166">
        <v>5782499</v>
      </c>
      <c r="J30" s="167">
        <v>0</v>
      </c>
      <c r="K30" s="167">
        <v>98.66</v>
      </c>
      <c r="L30" s="167">
        <v>98.43</v>
      </c>
      <c r="M30" s="167">
        <v>99.52</v>
      </c>
      <c r="N30" s="167">
        <v>98.84</v>
      </c>
      <c r="O30" s="168">
        <v>0</v>
      </c>
      <c r="P30" s="169">
        <v>3.0999999999999999E-3</v>
      </c>
      <c r="Q30" s="169">
        <v>2.7000000000000001E-3</v>
      </c>
      <c r="R30" s="166">
        <v>0</v>
      </c>
    </row>
    <row r="31" spans="1:18" x14ac:dyDescent="0.25">
      <c r="A31" s="123" t="s">
        <v>226</v>
      </c>
      <c r="B31" s="124"/>
      <c r="C31" s="124"/>
      <c r="D31" s="215"/>
      <c r="E31" s="125">
        <f>E25+E20</f>
        <v>2500000000</v>
      </c>
      <c r="F31" s="125">
        <f>F25+F20</f>
        <v>4009660000</v>
      </c>
      <c r="G31" s="125">
        <f>G25+G20</f>
        <v>2300000000</v>
      </c>
      <c r="H31" s="125">
        <f>SUM(H21:H30)</f>
        <v>2300580446.2799997</v>
      </c>
      <c r="I31" s="125">
        <f>SUM(I21:I30)</f>
        <v>6954929</v>
      </c>
      <c r="J31" s="125">
        <f>SUM(J21:J30)</f>
        <v>7529255</v>
      </c>
      <c r="K31" s="126"/>
      <c r="L31" s="126"/>
      <c r="M31" s="126"/>
      <c r="N31" s="126"/>
      <c r="O31" s="127"/>
      <c r="P31" s="127"/>
      <c r="Q31" s="127"/>
      <c r="R31" s="128"/>
    </row>
    <row r="32" spans="1:18" x14ac:dyDescent="0.25">
      <c r="A32" s="205" t="s">
        <v>66</v>
      </c>
      <c r="B32" s="206"/>
      <c r="C32" s="206">
        <v>46840</v>
      </c>
      <c r="D32" s="207">
        <v>2008</v>
      </c>
      <c r="E32" s="208">
        <f>E33+E34</f>
        <v>400000000</v>
      </c>
      <c r="F32" s="208">
        <f>F33+F34</f>
        <v>412050000</v>
      </c>
      <c r="G32" s="208">
        <f>G33+G34</f>
        <v>330500000</v>
      </c>
      <c r="H32" s="208"/>
      <c r="I32" s="208"/>
      <c r="J32" s="208"/>
      <c r="K32" s="209"/>
      <c r="L32" s="209"/>
      <c r="M32" s="209"/>
      <c r="N32" s="209"/>
      <c r="O32" s="210">
        <v>3.2000000000000001E-2</v>
      </c>
      <c r="P32" s="211"/>
      <c r="Q32" s="211"/>
      <c r="R32" s="208"/>
    </row>
    <row r="33" spans="1:18" x14ac:dyDescent="0.25">
      <c r="A33" s="217" t="s">
        <v>221</v>
      </c>
      <c r="B33" s="213">
        <v>44832</v>
      </c>
      <c r="C33" s="219">
        <v>46840</v>
      </c>
      <c r="D33" s="214"/>
      <c r="E33" s="166">
        <v>200000000</v>
      </c>
      <c r="F33" s="167">
        <v>203850000</v>
      </c>
      <c r="G33" s="166">
        <v>149950000</v>
      </c>
      <c r="H33" s="166">
        <v>143481695</v>
      </c>
      <c r="I33" s="166">
        <v>6468305</v>
      </c>
      <c r="J33" s="167">
        <v>0</v>
      </c>
      <c r="K33" s="167">
        <v>94.65</v>
      </c>
      <c r="L33" s="167">
        <v>93.91</v>
      </c>
      <c r="M33" s="167">
        <v>97.53</v>
      </c>
      <c r="N33" s="167">
        <v>95.69</v>
      </c>
      <c r="O33" s="168">
        <v>3.2000000000000001E-2</v>
      </c>
      <c r="P33" s="169">
        <v>4.36E-2</v>
      </c>
      <c r="Q33" s="169">
        <v>4.1300000000000003E-2</v>
      </c>
      <c r="R33" s="166">
        <v>0</v>
      </c>
    </row>
    <row r="34" spans="1:18" x14ac:dyDescent="0.25">
      <c r="A34" s="217" t="s">
        <v>222</v>
      </c>
      <c r="B34" s="220">
        <v>44853</v>
      </c>
      <c r="C34" s="219">
        <v>46840</v>
      </c>
      <c r="D34" s="216"/>
      <c r="E34" s="166">
        <v>200000000</v>
      </c>
      <c r="F34" s="167">
        <v>208200000</v>
      </c>
      <c r="G34" s="166">
        <v>180550000</v>
      </c>
      <c r="H34" s="166">
        <v>161089284.91999999</v>
      </c>
      <c r="I34" s="166">
        <v>19793125</v>
      </c>
      <c r="J34" s="167">
        <v>0</v>
      </c>
      <c r="K34" s="167">
        <v>88.31</v>
      </c>
      <c r="L34" s="167">
        <v>87.58</v>
      </c>
      <c r="M34" s="167">
        <v>96.5</v>
      </c>
      <c r="N34" s="167">
        <v>89.04</v>
      </c>
      <c r="O34" s="168">
        <v>3.2000000000000001E-2</v>
      </c>
      <c r="P34" s="169">
        <v>5.8200000000000002E-2</v>
      </c>
      <c r="Q34" s="169">
        <v>5.6500000000000002E-2</v>
      </c>
      <c r="R34" s="166">
        <v>0.49</v>
      </c>
    </row>
    <row r="35" spans="1:18" x14ac:dyDescent="0.25">
      <c r="A35" s="123" t="s">
        <v>227</v>
      </c>
      <c r="B35" s="124"/>
      <c r="C35" s="124"/>
      <c r="D35" s="215"/>
      <c r="E35" s="125">
        <f>E32</f>
        <v>400000000</v>
      </c>
      <c r="F35" s="125">
        <f>F32</f>
        <v>412050000</v>
      </c>
      <c r="G35" s="125">
        <f>G32</f>
        <v>330500000</v>
      </c>
      <c r="H35" s="125">
        <f>H33+H34</f>
        <v>304570979.91999996</v>
      </c>
      <c r="I35" s="125">
        <f>I33+I34</f>
        <v>26261430</v>
      </c>
      <c r="J35" s="125">
        <f>J33+J34</f>
        <v>0</v>
      </c>
      <c r="K35" s="126"/>
      <c r="L35" s="126"/>
      <c r="M35" s="126"/>
      <c r="N35" s="126"/>
      <c r="O35" s="127"/>
      <c r="P35" s="127"/>
      <c r="Q35" s="127"/>
      <c r="R35" s="128"/>
    </row>
    <row r="36" spans="1:18" x14ac:dyDescent="0.25">
      <c r="A36" s="129"/>
      <c r="B36" s="130"/>
      <c r="C36" s="130"/>
      <c r="D36" s="130"/>
      <c r="E36" s="125"/>
      <c r="F36" s="125"/>
      <c r="G36" s="125"/>
      <c r="H36" s="125"/>
      <c r="I36" s="125"/>
      <c r="J36" s="125"/>
      <c r="K36" s="126"/>
      <c r="L36" s="126"/>
      <c r="M36" s="126"/>
      <c r="N36" s="126"/>
      <c r="O36" s="127"/>
      <c r="P36" s="127"/>
      <c r="Q36" s="127"/>
      <c r="R36" s="128"/>
    </row>
    <row r="37" spans="1:18" x14ac:dyDescent="0.25">
      <c r="A37" s="129" t="s">
        <v>228</v>
      </c>
      <c r="B37" s="130"/>
      <c r="C37" s="130"/>
      <c r="D37" s="130"/>
      <c r="E37" s="125">
        <f>E35+E19+E31+E13</f>
        <v>5600000000</v>
      </c>
      <c r="F37" s="125">
        <f>F35+F19+F31+F13</f>
        <v>9015974200</v>
      </c>
      <c r="G37" s="125">
        <f>G35+G19+G31+G13</f>
        <v>5330500000</v>
      </c>
      <c r="H37" s="125">
        <f>H13+H19+H31+H35</f>
        <v>5266241070.8400002</v>
      </c>
      <c r="I37" s="125">
        <f>I13+I19+I31+I35</f>
        <v>75989249.439999998</v>
      </c>
      <c r="J37" s="125">
        <f>J35+J19+J31+J13</f>
        <v>7594529.9900000002</v>
      </c>
      <c r="K37" s="126"/>
      <c r="L37" s="126"/>
      <c r="M37" s="126"/>
      <c r="N37" s="126"/>
      <c r="O37" s="127"/>
      <c r="P37" s="127"/>
      <c r="Q37" s="127"/>
      <c r="R37" s="128"/>
    </row>
    <row r="38" spans="1:18" x14ac:dyDescent="0.25">
      <c r="A38" s="267"/>
      <c r="B38" s="268"/>
      <c r="C38" s="268"/>
      <c r="D38" s="268"/>
      <c r="E38" s="269"/>
      <c r="F38" s="269"/>
      <c r="G38" s="269"/>
      <c r="H38" s="270"/>
      <c r="I38" s="269"/>
      <c r="J38" s="270"/>
      <c r="K38" s="271"/>
      <c r="L38" s="272"/>
      <c r="M38" s="271"/>
      <c r="N38" s="272"/>
      <c r="O38" s="273"/>
      <c r="P38" s="274"/>
      <c r="Q38" s="273"/>
      <c r="R38" s="275"/>
    </row>
    <row r="39" spans="1:18" x14ac:dyDescent="0.25">
      <c r="A39" s="221" t="s">
        <v>270</v>
      </c>
      <c r="B39" s="222"/>
      <c r="C39" s="223">
        <v>47618</v>
      </c>
      <c r="D39" s="224">
        <v>2191</v>
      </c>
      <c r="E39" s="225">
        <f>E40+E41+E42+E43</f>
        <v>800000000</v>
      </c>
      <c r="F39" s="225">
        <f>F40+F41+F42+F43</f>
        <v>1437795800</v>
      </c>
      <c r="G39" s="225">
        <f>G40+G41+G42+G43</f>
        <v>800000000</v>
      </c>
      <c r="H39" s="226"/>
      <c r="I39" s="225"/>
      <c r="J39" s="227"/>
      <c r="K39" s="228"/>
      <c r="L39" s="229"/>
      <c r="M39" s="228"/>
      <c r="N39" s="229"/>
      <c r="O39" s="230">
        <v>3.2500000000000001E-2</v>
      </c>
      <c r="P39" s="231"/>
      <c r="Q39" s="232"/>
      <c r="R39" s="225"/>
    </row>
    <row r="40" spans="1:18" x14ac:dyDescent="0.25">
      <c r="A40" s="212" t="s">
        <v>229</v>
      </c>
      <c r="B40" s="233">
        <v>45427</v>
      </c>
      <c r="C40" s="213">
        <v>47618</v>
      </c>
      <c r="D40" s="234"/>
      <c r="E40" s="166">
        <v>200000000</v>
      </c>
      <c r="F40" s="171">
        <v>445347000</v>
      </c>
      <c r="G40" s="166">
        <v>200000000</v>
      </c>
      <c r="H40" s="172">
        <v>199179249</v>
      </c>
      <c r="I40" s="166">
        <v>820751</v>
      </c>
      <c r="J40" s="173">
        <v>0</v>
      </c>
      <c r="K40" s="167">
        <v>98.93</v>
      </c>
      <c r="L40" s="173">
        <v>99.39</v>
      </c>
      <c r="M40" s="167">
        <v>99.94</v>
      </c>
      <c r="N40" s="173">
        <v>99.59</v>
      </c>
      <c r="O40" s="168">
        <v>3.2500000000000001E-2</v>
      </c>
      <c r="P40" s="174">
        <v>3.4799999999999998E-2</v>
      </c>
      <c r="Q40" s="169">
        <v>3.3500000000000002E-2</v>
      </c>
      <c r="R40" s="166">
        <v>3.78</v>
      </c>
    </row>
    <row r="41" spans="1:18" x14ac:dyDescent="0.25">
      <c r="A41" s="212" t="s">
        <v>230</v>
      </c>
      <c r="B41" s="233">
        <v>45455</v>
      </c>
      <c r="C41" s="213">
        <v>47618</v>
      </c>
      <c r="D41" s="234"/>
      <c r="E41" s="166">
        <v>200000000</v>
      </c>
      <c r="F41" s="171">
        <v>265220000</v>
      </c>
      <c r="G41" s="166">
        <v>200000000</v>
      </c>
      <c r="H41" s="172">
        <v>197779951.59999999</v>
      </c>
      <c r="I41" s="166">
        <v>2718678.5</v>
      </c>
      <c r="J41" s="173">
        <v>0</v>
      </c>
      <c r="K41" s="167">
        <v>99.41</v>
      </c>
      <c r="L41" s="173">
        <v>98.14</v>
      </c>
      <c r="M41" s="167">
        <v>99.31</v>
      </c>
      <c r="N41" s="173">
        <v>98.64</v>
      </c>
      <c r="O41" s="168">
        <v>3.2500000000000001E-2</v>
      </c>
      <c r="P41" s="174">
        <v>3.5799999999999998E-2</v>
      </c>
      <c r="Q41" s="169">
        <v>3.5400000000000001E-2</v>
      </c>
      <c r="R41" s="166">
        <v>3.78</v>
      </c>
    </row>
    <row r="42" spans="1:18" x14ac:dyDescent="0.25">
      <c r="A42" s="212" t="s">
        <v>223</v>
      </c>
      <c r="B42" s="233">
        <v>45483</v>
      </c>
      <c r="C42" s="213">
        <v>47618</v>
      </c>
      <c r="D42" s="234"/>
      <c r="E42" s="166">
        <v>200000000</v>
      </c>
      <c r="F42" s="171">
        <v>259373000</v>
      </c>
      <c r="G42" s="166">
        <v>200000000</v>
      </c>
      <c r="H42" s="172">
        <v>195461729.88</v>
      </c>
      <c r="I42" s="166">
        <v>5535530.4000000004</v>
      </c>
      <c r="J42" s="173">
        <v>0</v>
      </c>
      <c r="K42" s="167">
        <v>97</v>
      </c>
      <c r="L42" s="173">
        <v>96.45</v>
      </c>
      <c r="M42" s="167">
        <v>98.1</v>
      </c>
      <c r="N42" s="173">
        <v>97.23</v>
      </c>
      <c r="O42" s="168">
        <v>3.2500000000000001E-2</v>
      </c>
      <c r="P42" s="174">
        <v>3.8600000000000002E-2</v>
      </c>
      <c r="Q42" s="169">
        <v>3.8199999999999998E-2</v>
      </c>
      <c r="R42" s="166">
        <v>3.63</v>
      </c>
    </row>
    <row r="43" spans="1:18" x14ac:dyDescent="0.25">
      <c r="A43" s="238" t="s">
        <v>159</v>
      </c>
      <c r="B43" s="220">
        <v>45532</v>
      </c>
      <c r="C43" s="213">
        <v>47618</v>
      </c>
      <c r="D43" s="234"/>
      <c r="E43" s="166">
        <v>200000000</v>
      </c>
      <c r="F43" s="171">
        <v>467855800</v>
      </c>
      <c r="G43" s="166">
        <v>200000000</v>
      </c>
      <c r="H43" s="172">
        <v>196568096.06999999</v>
      </c>
      <c r="I43" s="166">
        <v>5301767</v>
      </c>
      <c r="J43" s="173">
        <v>0</v>
      </c>
      <c r="K43" s="167">
        <v>96.79</v>
      </c>
      <c r="L43" s="173">
        <v>97.1</v>
      </c>
      <c r="M43" s="167">
        <v>97.84</v>
      </c>
      <c r="N43" s="173">
        <v>97.35</v>
      </c>
      <c r="O43" s="168">
        <v>3.2500000000000001E-2</v>
      </c>
      <c r="P43" s="174">
        <v>3.9199999999999999E-2</v>
      </c>
      <c r="Q43" s="169">
        <v>3.7999999999999999E-2</v>
      </c>
      <c r="R43" s="166">
        <v>3.53</v>
      </c>
    </row>
    <row r="44" spans="1:18" x14ac:dyDescent="0.25">
      <c r="A44" s="235" t="s">
        <v>271</v>
      </c>
      <c r="B44" s="124"/>
      <c r="C44" s="124"/>
      <c r="D44" s="215"/>
      <c r="E44" s="125">
        <f>E39</f>
        <v>800000000</v>
      </c>
      <c r="F44" s="125">
        <f>F39</f>
        <v>1437795800</v>
      </c>
      <c r="G44" s="125">
        <f>G39</f>
        <v>800000000</v>
      </c>
      <c r="H44" s="125">
        <f>SUM(H40:H43)</f>
        <v>788989026.54999995</v>
      </c>
      <c r="I44" s="125">
        <f>SUM(I40:I43)</f>
        <v>14376726.9</v>
      </c>
      <c r="J44" s="125">
        <f>J40</f>
        <v>0</v>
      </c>
      <c r="K44" s="126"/>
      <c r="L44" s="126"/>
      <c r="M44" s="126"/>
      <c r="N44" s="126"/>
      <c r="O44" s="127"/>
      <c r="P44" s="127"/>
      <c r="Q44" s="127"/>
      <c r="R44" s="128"/>
    </row>
    <row r="45" spans="1:18" x14ac:dyDescent="0.25">
      <c r="A45" s="221" t="s">
        <v>67</v>
      </c>
      <c r="B45" s="222"/>
      <c r="C45" s="223">
        <v>45743</v>
      </c>
      <c r="D45" s="224">
        <v>2738</v>
      </c>
      <c r="E45" s="225">
        <f>SUM(E46:E48)</f>
        <v>250000000</v>
      </c>
      <c r="F45" s="225">
        <f>SUM(F46:F48)</f>
        <v>612650000</v>
      </c>
      <c r="G45" s="225">
        <f>SUM(G46:G48)</f>
        <v>250000000</v>
      </c>
      <c r="H45" s="226"/>
      <c r="I45" s="225"/>
      <c r="J45" s="227"/>
      <c r="K45" s="228"/>
      <c r="L45" s="229"/>
      <c r="M45" s="228"/>
      <c r="N45" s="229"/>
      <c r="O45" s="230">
        <v>8.0000000000000002E-3</v>
      </c>
      <c r="P45" s="231"/>
      <c r="Q45" s="232"/>
      <c r="R45" s="225"/>
    </row>
    <row r="46" spans="1:18" x14ac:dyDescent="0.25">
      <c r="A46" s="212" t="s">
        <v>229</v>
      </c>
      <c r="B46" s="233">
        <v>43005</v>
      </c>
      <c r="C46" s="213">
        <v>45743</v>
      </c>
      <c r="D46" s="234"/>
      <c r="E46" s="166">
        <v>85000000</v>
      </c>
      <c r="F46" s="171">
        <v>286400000</v>
      </c>
      <c r="G46" s="166">
        <v>85000000</v>
      </c>
      <c r="H46" s="172">
        <v>85669700.010000005</v>
      </c>
      <c r="I46" s="166">
        <v>0</v>
      </c>
      <c r="J46" s="173">
        <v>669700.01</v>
      </c>
      <c r="K46" s="167">
        <v>99.48</v>
      </c>
      <c r="L46" s="173">
        <v>100.36</v>
      </c>
      <c r="M46" s="167">
        <v>101.68</v>
      </c>
      <c r="N46" s="173">
        <v>100.79</v>
      </c>
      <c r="O46" s="168">
        <v>8.0000000000000002E-3</v>
      </c>
      <c r="P46" s="174">
        <v>8.6999999999999994E-3</v>
      </c>
      <c r="Q46" s="169">
        <v>6.8999999999999999E-3</v>
      </c>
      <c r="R46" s="166">
        <v>0</v>
      </c>
    </row>
    <row r="47" spans="1:18" x14ac:dyDescent="0.25">
      <c r="A47" s="212" t="s">
        <v>230</v>
      </c>
      <c r="B47" s="233">
        <v>43033</v>
      </c>
      <c r="C47" s="213">
        <v>45743</v>
      </c>
      <c r="D47" s="234"/>
      <c r="E47" s="166">
        <v>85000000</v>
      </c>
      <c r="F47" s="171">
        <v>188250000</v>
      </c>
      <c r="G47" s="166">
        <v>85000000</v>
      </c>
      <c r="H47" s="172">
        <v>87413600.010000005</v>
      </c>
      <c r="I47" s="166">
        <v>0</v>
      </c>
      <c r="J47" s="173">
        <v>2362600.0099999998</v>
      </c>
      <c r="K47" s="167">
        <v>101.93</v>
      </c>
      <c r="L47" s="173">
        <v>102.33</v>
      </c>
      <c r="M47" s="167">
        <v>103.15</v>
      </c>
      <c r="N47" s="173">
        <v>102.78</v>
      </c>
      <c r="O47" s="168">
        <v>8.0000000000000002E-3</v>
      </c>
      <c r="P47" s="174">
        <v>5.3E-3</v>
      </c>
      <c r="Q47" s="169">
        <v>4.1999999999999997E-3</v>
      </c>
      <c r="R47" s="166">
        <v>0</v>
      </c>
    </row>
    <row r="48" spans="1:18" x14ac:dyDescent="0.25">
      <c r="A48" s="212" t="s">
        <v>231</v>
      </c>
      <c r="B48" s="233">
        <v>43075</v>
      </c>
      <c r="C48" s="213">
        <v>45743</v>
      </c>
      <c r="D48" s="234"/>
      <c r="E48" s="166">
        <v>80000000</v>
      </c>
      <c r="F48" s="171">
        <v>138000000</v>
      </c>
      <c r="G48" s="166">
        <v>80000000</v>
      </c>
      <c r="H48" s="172">
        <v>82678479.989999995</v>
      </c>
      <c r="I48" s="166">
        <v>0</v>
      </c>
      <c r="J48" s="173">
        <v>2558479.98</v>
      </c>
      <c r="K48" s="167">
        <v>102.7</v>
      </c>
      <c r="L48" s="173">
        <v>102.88</v>
      </c>
      <c r="M48" s="167">
        <v>104.13</v>
      </c>
      <c r="N48" s="173">
        <v>103.2</v>
      </c>
      <c r="O48" s="168">
        <v>8.0000000000000002E-3</v>
      </c>
      <c r="P48" s="174">
        <v>4.1999999999999997E-3</v>
      </c>
      <c r="Q48" s="169">
        <v>3.5999999999999999E-3</v>
      </c>
      <c r="R48" s="166">
        <v>0</v>
      </c>
    </row>
    <row r="49" spans="1:18" x14ac:dyDescent="0.25">
      <c r="A49" s="221" t="s">
        <v>68</v>
      </c>
      <c r="B49" s="222"/>
      <c r="C49" s="223">
        <v>47262</v>
      </c>
      <c r="D49" s="224">
        <v>2738</v>
      </c>
      <c r="E49" s="225">
        <f>E50+E51</f>
        <v>1000000000</v>
      </c>
      <c r="F49" s="225">
        <f>F50+F51</f>
        <v>1407845000</v>
      </c>
      <c r="G49" s="225">
        <f>G50+G51</f>
        <v>1000000000</v>
      </c>
      <c r="H49" s="226"/>
      <c r="I49" s="225"/>
      <c r="J49" s="227"/>
      <c r="K49" s="228"/>
      <c r="L49" s="229"/>
      <c r="M49" s="228"/>
      <c r="N49" s="229"/>
      <c r="O49" s="230">
        <v>2.5000000000000001E-3</v>
      </c>
      <c r="P49" s="231"/>
      <c r="Q49" s="232"/>
      <c r="R49" s="225"/>
    </row>
    <row r="50" spans="1:18" x14ac:dyDescent="0.25">
      <c r="A50" s="212" t="s">
        <v>229</v>
      </c>
      <c r="B50" s="233">
        <v>44524</v>
      </c>
      <c r="C50" s="213">
        <v>47262</v>
      </c>
      <c r="D50" s="234"/>
      <c r="E50" s="166">
        <v>500000000</v>
      </c>
      <c r="F50" s="171">
        <v>808745000</v>
      </c>
      <c r="G50" s="166">
        <v>500000000</v>
      </c>
      <c r="H50" s="172">
        <v>491335411.5</v>
      </c>
      <c r="I50" s="166">
        <v>8664588.5</v>
      </c>
      <c r="J50" s="173">
        <v>0</v>
      </c>
      <c r="K50" s="167">
        <v>97.8</v>
      </c>
      <c r="L50" s="173">
        <v>97.54</v>
      </c>
      <c r="M50" s="167">
        <v>99.08</v>
      </c>
      <c r="N50" s="173">
        <v>98.27</v>
      </c>
      <c r="O50" s="168">
        <v>2.5000000000000001E-3</v>
      </c>
      <c r="P50" s="174">
        <v>5.4999999999999997E-3</v>
      </c>
      <c r="Q50" s="169">
        <v>4.8999999999999998E-3</v>
      </c>
      <c r="R50" s="166">
        <v>0</v>
      </c>
    </row>
    <row r="51" spans="1:18" x14ac:dyDescent="0.25">
      <c r="A51" s="212" t="s">
        <v>230</v>
      </c>
      <c r="B51" s="233">
        <v>44643</v>
      </c>
      <c r="C51" s="213">
        <v>47262</v>
      </c>
      <c r="D51" s="234"/>
      <c r="E51" s="166">
        <v>500000000</v>
      </c>
      <c r="F51" s="171">
        <v>599100000</v>
      </c>
      <c r="G51" s="166">
        <v>500000000</v>
      </c>
      <c r="H51" s="172">
        <v>463787934.16000003</v>
      </c>
      <c r="I51" s="166">
        <v>36619600</v>
      </c>
      <c r="J51" s="173">
        <v>0</v>
      </c>
      <c r="K51" s="167">
        <v>92.43</v>
      </c>
      <c r="L51" s="173">
        <v>91.21</v>
      </c>
      <c r="M51" s="167">
        <v>94.32</v>
      </c>
      <c r="N51" s="173">
        <v>92.68</v>
      </c>
      <c r="O51" s="168">
        <v>2.5000000000000001E-3</v>
      </c>
      <c r="P51" s="174">
        <v>1.37E-2</v>
      </c>
      <c r="Q51" s="169">
        <v>1.3299999999999999E-2</v>
      </c>
      <c r="R51" s="166">
        <v>0</v>
      </c>
    </row>
    <row r="52" spans="1:18" x14ac:dyDescent="0.25">
      <c r="A52" s="235" t="s">
        <v>232</v>
      </c>
      <c r="B52" s="124"/>
      <c r="C52" s="124"/>
      <c r="D52" s="215"/>
      <c r="E52" s="125">
        <f>+E45+E49</f>
        <v>1250000000</v>
      </c>
      <c r="F52" s="125">
        <f>+F45+F49</f>
        <v>2020495000</v>
      </c>
      <c r="G52" s="125">
        <f>+G45+G49</f>
        <v>1250000000</v>
      </c>
      <c r="H52" s="125">
        <f>SUM(H46:H51)</f>
        <v>1210885125.6700001</v>
      </c>
      <c r="I52" s="125">
        <f>SUM(I46:I51)</f>
        <v>45284188.5</v>
      </c>
      <c r="J52" s="125">
        <f>SUM(J46:J51)</f>
        <v>5590780</v>
      </c>
      <c r="K52" s="126"/>
      <c r="L52" s="126"/>
      <c r="M52" s="126"/>
      <c r="N52" s="126"/>
      <c r="O52" s="127"/>
      <c r="P52" s="127"/>
      <c r="Q52" s="127"/>
      <c r="R52" s="128"/>
    </row>
    <row r="53" spans="1:18" x14ac:dyDescent="0.25">
      <c r="A53" s="161"/>
      <c r="B53" s="162"/>
      <c r="C53" s="162"/>
      <c r="D53" s="162"/>
      <c r="E53" s="158"/>
      <c r="F53" s="163"/>
      <c r="G53" s="164"/>
      <c r="H53" s="164"/>
      <c r="I53" s="164"/>
      <c r="J53" s="165"/>
      <c r="K53" s="164"/>
      <c r="L53" s="164"/>
      <c r="M53" s="94"/>
      <c r="N53" s="94"/>
      <c r="O53" s="94"/>
      <c r="P53" s="95"/>
      <c r="Q53" s="96"/>
      <c r="R53" s="97"/>
    </row>
    <row r="54" spans="1:18" x14ac:dyDescent="0.25">
      <c r="A54" s="146" t="s">
        <v>235</v>
      </c>
      <c r="B54" s="158"/>
      <c r="C54" s="158"/>
      <c r="D54" s="158"/>
      <c r="E54" s="159"/>
      <c r="F54" s="159"/>
      <c r="G54" s="159"/>
      <c r="H54" s="159"/>
      <c r="I54" s="159"/>
      <c r="J54" s="159"/>
      <c r="K54" s="160"/>
      <c r="L54" s="160"/>
      <c r="M54" s="91"/>
      <c r="N54" s="91"/>
      <c r="O54" s="92"/>
      <c r="P54" s="90"/>
      <c r="Q54" s="90"/>
      <c r="R54" s="93"/>
    </row>
    <row r="55" spans="1:18" x14ac:dyDescent="0.25">
      <c r="A55" s="146"/>
      <c r="B55" s="158"/>
      <c r="C55" s="158"/>
      <c r="D55" s="158"/>
      <c r="E55" s="159"/>
      <c r="F55" s="159"/>
      <c r="G55" s="159"/>
      <c r="H55" s="159"/>
      <c r="I55" s="159"/>
      <c r="J55" s="159"/>
      <c r="K55" s="160"/>
      <c r="L55" s="160"/>
      <c r="M55" s="91"/>
      <c r="N55" s="91"/>
      <c r="O55" s="92"/>
      <c r="P55" s="90"/>
      <c r="Q55" s="90"/>
      <c r="R55" s="93"/>
    </row>
    <row r="56" spans="1:18" x14ac:dyDescent="0.25">
      <c r="A56" s="161" t="s">
        <v>274</v>
      </c>
      <c r="B56" s="162"/>
      <c r="C56" s="162"/>
      <c r="D56" s="162"/>
      <c r="E56" s="158"/>
      <c r="F56" s="163"/>
      <c r="G56" s="164"/>
      <c r="H56" s="164"/>
      <c r="I56" s="164"/>
      <c r="J56" s="165"/>
      <c r="K56" s="164"/>
      <c r="L56" s="164"/>
      <c r="M56" s="94"/>
      <c r="N56" s="94"/>
      <c r="O56" s="94"/>
      <c r="P56" s="95"/>
      <c r="Q56" s="96"/>
      <c r="R56" s="96"/>
    </row>
    <row r="57" spans="1:18" x14ac:dyDescent="0.25">
      <c r="A57" s="161" t="s">
        <v>236</v>
      </c>
      <c r="B57" s="162"/>
      <c r="C57" s="162"/>
      <c r="D57" s="162"/>
      <c r="E57" s="158"/>
      <c r="F57" s="163"/>
      <c r="G57" s="164"/>
      <c r="H57" s="164"/>
      <c r="I57" s="164"/>
      <c r="J57" s="165"/>
      <c r="K57" s="164"/>
      <c r="L57" s="164"/>
      <c r="M57" s="94"/>
      <c r="N57" s="94"/>
      <c r="O57" s="94"/>
      <c r="P57" s="95"/>
      <c r="Q57" s="96"/>
      <c r="R57" s="97"/>
    </row>
    <row r="58" spans="1:18" x14ac:dyDescent="0.25">
      <c r="A58" s="161"/>
      <c r="B58" s="162"/>
      <c r="C58" s="162"/>
      <c r="D58" s="162"/>
      <c r="E58" s="158"/>
      <c r="F58" s="163"/>
      <c r="G58" s="164"/>
      <c r="H58" s="164"/>
      <c r="I58" s="164"/>
      <c r="J58" s="165"/>
      <c r="K58" s="164"/>
      <c r="L58" s="164"/>
      <c r="M58" s="94"/>
      <c r="N58" s="94"/>
      <c r="O58" s="94"/>
      <c r="P58" s="95"/>
      <c r="Q58" s="96"/>
      <c r="R58" s="97"/>
    </row>
    <row r="59" spans="1:18" x14ac:dyDescent="0.25">
      <c r="A59" s="161"/>
      <c r="B59" s="162"/>
      <c r="C59" s="162"/>
      <c r="D59" s="162"/>
      <c r="E59" s="158"/>
      <c r="F59" s="163"/>
      <c r="G59" s="164"/>
      <c r="H59" s="164"/>
      <c r="I59" s="164"/>
      <c r="J59" s="165"/>
      <c r="K59" s="164"/>
      <c r="L59" s="164"/>
      <c r="M59" s="94"/>
      <c r="N59" s="94"/>
      <c r="O59" s="94"/>
      <c r="P59" s="95"/>
      <c r="Q59" s="96"/>
      <c r="R59" s="97"/>
    </row>
    <row r="60" spans="1:18" x14ac:dyDescent="0.25">
      <c r="A60" s="161"/>
      <c r="B60" s="162"/>
      <c r="C60" s="162"/>
      <c r="D60" s="162"/>
      <c r="E60" s="158"/>
      <c r="F60" s="163"/>
      <c r="G60" s="164"/>
      <c r="H60" s="164"/>
      <c r="I60" s="164"/>
      <c r="J60" s="165"/>
      <c r="K60" s="164"/>
      <c r="L60" s="164"/>
      <c r="M60" s="94"/>
      <c r="N60" s="94"/>
      <c r="O60" s="94"/>
      <c r="P60" s="95"/>
      <c r="Q60" s="96"/>
      <c r="R60" s="97"/>
    </row>
    <row r="61" spans="1:18" x14ac:dyDescent="0.25">
      <c r="A61" s="161"/>
      <c r="B61" s="162"/>
      <c r="C61" s="162"/>
      <c r="D61" s="162"/>
      <c r="E61" s="158"/>
      <c r="F61" s="163"/>
      <c r="G61" s="164"/>
      <c r="H61" s="164"/>
      <c r="I61" s="164"/>
      <c r="J61" s="165"/>
      <c r="K61" s="164"/>
      <c r="L61" s="164"/>
      <c r="M61" s="94"/>
      <c r="N61" s="94"/>
      <c r="O61" s="94"/>
      <c r="P61" s="95"/>
      <c r="Q61" s="96"/>
      <c r="R61" s="97"/>
    </row>
    <row r="62" spans="1:18" x14ac:dyDescent="0.25">
      <c r="A62" s="161"/>
      <c r="B62" s="162"/>
      <c r="C62" s="162"/>
      <c r="D62" s="162"/>
      <c r="E62" s="158"/>
      <c r="F62" s="163"/>
      <c r="G62" s="164"/>
      <c r="H62" s="164"/>
      <c r="I62" s="164"/>
      <c r="J62" s="165"/>
      <c r="K62" s="164"/>
      <c r="L62" s="164"/>
      <c r="M62" s="94"/>
      <c r="N62" s="94"/>
      <c r="O62" s="94"/>
      <c r="P62" s="95"/>
      <c r="Q62" s="96"/>
      <c r="R62" s="97"/>
    </row>
    <row r="63" spans="1:18" x14ac:dyDescent="0.25">
      <c r="A63" s="161"/>
      <c r="B63" s="162"/>
      <c r="C63" s="162"/>
      <c r="D63" s="162"/>
      <c r="E63" s="158"/>
      <c r="F63" s="163"/>
      <c r="G63" s="164"/>
      <c r="H63" s="164"/>
      <c r="I63" s="164"/>
      <c r="J63" s="165"/>
      <c r="K63" s="164"/>
      <c r="L63" s="164"/>
      <c r="M63" s="94"/>
      <c r="N63" s="94"/>
      <c r="O63" s="94"/>
      <c r="P63" s="95"/>
      <c r="Q63" s="96"/>
      <c r="R63" s="97"/>
    </row>
    <row r="64" spans="1:18" x14ac:dyDescent="0.25">
      <c r="A64" s="161"/>
      <c r="B64" s="162"/>
      <c r="C64" s="162"/>
      <c r="D64" s="162"/>
      <c r="E64" s="158"/>
      <c r="F64" s="163"/>
      <c r="G64" s="164"/>
      <c r="H64" s="164"/>
      <c r="I64" s="164"/>
      <c r="J64" s="165"/>
      <c r="K64" s="164"/>
      <c r="L64" s="164"/>
      <c r="M64" s="94"/>
      <c r="N64" s="94"/>
      <c r="O64" s="94"/>
      <c r="P64" s="95"/>
      <c r="Q64" s="96"/>
      <c r="R64" s="97"/>
    </row>
    <row r="65" spans="1:18" x14ac:dyDescent="0.25">
      <c r="A65" s="323" t="s">
        <v>199</v>
      </c>
      <c r="B65" s="323"/>
      <c r="C65" s="323"/>
      <c r="D65" s="323"/>
      <c r="E65" s="323"/>
      <c r="F65" s="323"/>
      <c r="G65" s="323"/>
      <c r="H65" s="323"/>
      <c r="I65" s="323"/>
      <c r="J65" s="323"/>
      <c r="K65" s="323"/>
      <c r="L65" s="323"/>
      <c r="M65" s="323"/>
      <c r="N65" s="323"/>
      <c r="O65" s="323"/>
      <c r="P65" s="323"/>
      <c r="Q65" s="323"/>
      <c r="R65" s="323"/>
    </row>
    <row r="66" spans="1:18" x14ac:dyDescent="0.25">
      <c r="A66" s="329" t="str">
        <f>A2</f>
        <v>НАМИРАЩИ СЕ В ОБРAЩЕНИЕ КЪМ 31.12.2024 г.</v>
      </c>
      <c r="B66" s="329"/>
      <c r="C66" s="329"/>
      <c r="D66" s="329"/>
      <c r="E66" s="329"/>
      <c r="F66" s="329"/>
      <c r="G66" s="329"/>
      <c r="H66" s="329"/>
      <c r="I66" s="329"/>
      <c r="J66" s="329"/>
      <c r="K66" s="329"/>
      <c r="L66" s="329"/>
      <c r="M66" s="329"/>
      <c r="N66" s="329"/>
      <c r="O66" s="329"/>
      <c r="P66" s="329"/>
      <c r="Q66" s="329"/>
      <c r="R66" s="329"/>
    </row>
    <row r="67" spans="1:18" x14ac:dyDescent="0.25">
      <c r="A67" s="184" t="s">
        <v>200</v>
      </c>
      <c r="B67" s="7"/>
      <c r="C67" s="83"/>
      <c r="D67" s="83"/>
      <c r="E67" s="83"/>
      <c r="F67" s="84"/>
      <c r="G67" s="85"/>
      <c r="H67" s="85"/>
      <c r="I67" s="86"/>
      <c r="J67" s="87"/>
      <c r="K67" s="83"/>
      <c r="L67" s="83"/>
      <c r="M67" s="83"/>
      <c r="N67" s="88"/>
      <c r="O67" s="88"/>
      <c r="P67" s="88"/>
      <c r="Q67" s="89"/>
      <c r="R67" s="88"/>
    </row>
    <row r="68" spans="1:18" ht="31.5" customHeight="1" x14ac:dyDescent="0.25">
      <c r="A68" s="313" t="s">
        <v>201</v>
      </c>
      <c r="B68" s="313" t="s">
        <v>202</v>
      </c>
      <c r="C68" s="313" t="s">
        <v>203</v>
      </c>
      <c r="D68" s="313" t="s">
        <v>204</v>
      </c>
      <c r="E68" s="190" t="s">
        <v>205</v>
      </c>
      <c r="F68" s="191"/>
      <c r="G68" s="192"/>
      <c r="H68" s="315" t="s">
        <v>206</v>
      </c>
      <c r="I68" s="315" t="s">
        <v>207</v>
      </c>
      <c r="J68" s="317" t="s">
        <v>208</v>
      </c>
      <c r="K68" s="193" t="s">
        <v>209</v>
      </c>
      <c r="L68" s="194"/>
      <c r="M68" s="194"/>
      <c r="N68" s="195"/>
      <c r="O68" s="313" t="s">
        <v>256</v>
      </c>
      <c r="P68" s="319" t="s">
        <v>210</v>
      </c>
      <c r="Q68" s="320"/>
      <c r="R68" s="321" t="s">
        <v>211</v>
      </c>
    </row>
    <row r="69" spans="1:18" ht="66.75" customHeight="1" x14ac:dyDescent="0.25">
      <c r="A69" s="314"/>
      <c r="B69" s="314"/>
      <c r="C69" s="314"/>
      <c r="D69" s="314"/>
      <c r="E69" s="200" t="s">
        <v>212</v>
      </c>
      <c r="F69" s="201" t="s">
        <v>213</v>
      </c>
      <c r="G69" s="202" t="s">
        <v>214</v>
      </c>
      <c r="H69" s="316"/>
      <c r="I69" s="316"/>
      <c r="J69" s="318"/>
      <c r="K69" s="287" t="s">
        <v>237</v>
      </c>
      <c r="L69" s="201" t="s">
        <v>216</v>
      </c>
      <c r="M69" s="203" t="s">
        <v>217</v>
      </c>
      <c r="N69" s="201" t="s">
        <v>218</v>
      </c>
      <c r="O69" s="314"/>
      <c r="P69" s="201" t="s">
        <v>219</v>
      </c>
      <c r="Q69" s="201" t="s">
        <v>220</v>
      </c>
      <c r="R69" s="322"/>
    </row>
    <row r="70" spans="1:18" x14ac:dyDescent="0.25">
      <c r="A70" s="236" t="s">
        <v>69</v>
      </c>
      <c r="B70" s="223"/>
      <c r="C70" s="223">
        <v>45769</v>
      </c>
      <c r="D70" s="237">
        <v>3653</v>
      </c>
      <c r="E70" s="225">
        <f>E72+E71+E73+E74+E75</f>
        <v>300000000</v>
      </c>
      <c r="F70" s="225">
        <f>F72+F71+F73+F74+F75</f>
        <v>583316452</v>
      </c>
      <c r="G70" s="225">
        <f>G72+G71+G73+G74+G75</f>
        <v>235000000</v>
      </c>
      <c r="H70" s="225"/>
      <c r="I70" s="225"/>
      <c r="J70" s="225"/>
      <c r="K70" s="228"/>
      <c r="L70" s="228"/>
      <c r="M70" s="228"/>
      <c r="N70" s="228"/>
      <c r="O70" s="230">
        <v>2.3E-2</v>
      </c>
      <c r="P70" s="232"/>
      <c r="Q70" s="232"/>
      <c r="R70" s="225"/>
    </row>
    <row r="71" spans="1:18" x14ac:dyDescent="0.25">
      <c r="A71" s="212" t="s">
        <v>229</v>
      </c>
      <c r="B71" s="213">
        <v>42116</v>
      </c>
      <c r="C71" s="213">
        <v>45769</v>
      </c>
      <c r="D71" s="214"/>
      <c r="E71" s="166">
        <v>50000000</v>
      </c>
      <c r="F71" s="175">
        <v>122100000</v>
      </c>
      <c r="G71" s="166">
        <v>50000000</v>
      </c>
      <c r="H71" s="166">
        <v>51211735</v>
      </c>
      <c r="I71" s="166">
        <v>0</v>
      </c>
      <c r="J71" s="167">
        <v>1211735</v>
      </c>
      <c r="K71" s="167">
        <v>100.73</v>
      </c>
      <c r="L71" s="167">
        <v>100.45</v>
      </c>
      <c r="M71" s="167">
        <v>107.65</v>
      </c>
      <c r="N71" s="167">
        <v>102.42</v>
      </c>
      <c r="O71" s="168">
        <v>2.3E-2</v>
      </c>
      <c r="P71" s="169">
        <v>2.23E-2</v>
      </c>
      <c r="Q71" s="169">
        <v>2.0400000000000001E-2</v>
      </c>
      <c r="R71" s="166">
        <v>0.01</v>
      </c>
    </row>
    <row r="72" spans="1:18" ht="16.5" x14ac:dyDescent="0.25">
      <c r="A72" s="212" t="s">
        <v>275</v>
      </c>
      <c r="B72" s="213">
        <v>42277</v>
      </c>
      <c r="C72" s="213">
        <v>45769</v>
      </c>
      <c r="D72" s="214"/>
      <c r="E72" s="166">
        <v>50000000</v>
      </c>
      <c r="F72" s="175">
        <v>122858226</v>
      </c>
      <c r="G72" s="166">
        <v>0</v>
      </c>
      <c r="H72" s="170" t="s">
        <v>64</v>
      </c>
      <c r="I72" s="170" t="s">
        <v>64</v>
      </c>
      <c r="J72" s="170" t="s">
        <v>64</v>
      </c>
      <c r="K72" s="167">
        <v>96.47</v>
      </c>
      <c r="L72" s="170" t="s">
        <v>64</v>
      </c>
      <c r="M72" s="170" t="s">
        <v>64</v>
      </c>
      <c r="N72" s="170" t="s">
        <v>64</v>
      </c>
      <c r="O72" s="168">
        <v>2.3E-2</v>
      </c>
      <c r="P72" s="169">
        <v>2.7400000000000001E-2</v>
      </c>
      <c r="Q72" s="170" t="s">
        <v>64</v>
      </c>
      <c r="R72" s="166">
        <v>0.01</v>
      </c>
    </row>
    <row r="73" spans="1:18" x14ac:dyDescent="0.25">
      <c r="A73" s="212" t="s">
        <v>231</v>
      </c>
      <c r="B73" s="213">
        <v>42298</v>
      </c>
      <c r="C73" s="213">
        <v>45769</v>
      </c>
      <c r="D73" s="214"/>
      <c r="E73" s="166">
        <v>65000000</v>
      </c>
      <c r="F73" s="175">
        <v>123108226</v>
      </c>
      <c r="G73" s="166">
        <v>50000000</v>
      </c>
      <c r="H73" s="167">
        <v>49850613.170000002</v>
      </c>
      <c r="I73" s="167">
        <v>719386.84</v>
      </c>
      <c r="J73" s="167">
        <v>0</v>
      </c>
      <c r="K73" s="167">
        <v>97.07</v>
      </c>
      <c r="L73" s="167">
        <v>97.82</v>
      </c>
      <c r="M73" s="167">
        <v>99.28</v>
      </c>
      <c r="N73" s="167">
        <v>98.56</v>
      </c>
      <c r="O73" s="168">
        <v>2.3E-2</v>
      </c>
      <c r="P73" s="169">
        <v>2.6700000000000002E-2</v>
      </c>
      <c r="Q73" s="169">
        <v>2.4799999999999999E-2</v>
      </c>
      <c r="R73" s="166">
        <v>0.01</v>
      </c>
    </row>
    <row r="74" spans="1:18" x14ac:dyDescent="0.25">
      <c r="A74" s="212" t="s">
        <v>233</v>
      </c>
      <c r="B74" s="213">
        <v>42326</v>
      </c>
      <c r="C74" s="213">
        <v>45769</v>
      </c>
      <c r="D74" s="214"/>
      <c r="E74" s="166">
        <v>70000000</v>
      </c>
      <c r="F74" s="175">
        <v>109600000</v>
      </c>
      <c r="G74" s="166">
        <v>70000000</v>
      </c>
      <c r="H74" s="167">
        <v>68692500</v>
      </c>
      <c r="I74" s="167">
        <v>1426500</v>
      </c>
      <c r="J74" s="167">
        <v>0</v>
      </c>
      <c r="K74" s="167">
        <v>97.54</v>
      </c>
      <c r="L74" s="167">
        <v>97.51</v>
      </c>
      <c r="M74" s="167">
        <v>98.49</v>
      </c>
      <c r="N74" s="167">
        <v>97.96</v>
      </c>
      <c r="O74" s="168">
        <v>2.3E-2</v>
      </c>
      <c r="P74" s="169">
        <v>2.6100000000000002E-2</v>
      </c>
      <c r="Q74" s="169">
        <v>2.5600000000000001E-2</v>
      </c>
      <c r="R74" s="166">
        <v>0.01</v>
      </c>
    </row>
    <row r="75" spans="1:18" x14ac:dyDescent="0.25">
      <c r="A75" s="238" t="s">
        <v>225</v>
      </c>
      <c r="B75" s="220">
        <v>42347</v>
      </c>
      <c r="C75" s="213">
        <v>45769</v>
      </c>
      <c r="D75" s="239"/>
      <c r="E75" s="176">
        <v>65000000</v>
      </c>
      <c r="F75" s="177">
        <v>105650000</v>
      </c>
      <c r="G75" s="176">
        <v>65000000</v>
      </c>
      <c r="H75" s="178">
        <v>65063370</v>
      </c>
      <c r="I75" s="178">
        <v>162050</v>
      </c>
      <c r="J75" s="178">
        <v>30420</v>
      </c>
      <c r="K75" s="178">
        <v>99</v>
      </c>
      <c r="L75" s="178">
        <v>98.76</v>
      </c>
      <c r="M75" s="178">
        <v>100.19</v>
      </c>
      <c r="N75" s="178">
        <v>99.8</v>
      </c>
      <c r="O75" s="168">
        <v>2.3E-2</v>
      </c>
      <c r="P75" s="179">
        <v>2.4299999999999999E-2</v>
      </c>
      <c r="Q75" s="179">
        <v>2.3400000000000001E-2</v>
      </c>
      <c r="R75" s="176">
        <v>0.01</v>
      </c>
    </row>
    <row r="76" spans="1:18" x14ac:dyDescent="0.25">
      <c r="A76" s="123" t="s">
        <v>234</v>
      </c>
      <c r="B76" s="124"/>
      <c r="C76" s="124"/>
      <c r="D76" s="215"/>
      <c r="E76" s="125">
        <f>+E70</f>
        <v>300000000</v>
      </c>
      <c r="F76" s="125">
        <f>+F70</f>
        <v>583316452</v>
      </c>
      <c r="G76" s="125">
        <f>+G70</f>
        <v>235000000</v>
      </c>
      <c r="H76" s="125">
        <f>SUM(H70:H75)</f>
        <v>234818218.17000002</v>
      </c>
      <c r="I76" s="125">
        <f>SUM(I70:I75)</f>
        <v>2307936.84</v>
      </c>
      <c r="J76" s="125">
        <f>SUM(J70:J75)</f>
        <v>1242155</v>
      </c>
      <c r="K76" s="240"/>
      <c r="L76" s="241"/>
      <c r="M76" s="241"/>
      <c r="N76" s="126"/>
      <c r="O76" s="124"/>
      <c r="P76" s="127"/>
      <c r="Q76" s="124"/>
      <c r="R76" s="128"/>
    </row>
    <row r="77" spans="1:18" x14ac:dyDescent="0.25">
      <c r="A77" s="221" t="s">
        <v>70</v>
      </c>
      <c r="B77" s="223"/>
      <c r="C77" s="223">
        <v>45852</v>
      </c>
      <c r="D77" s="237">
        <v>3834</v>
      </c>
      <c r="E77" s="225">
        <f>E78</f>
        <v>50000000</v>
      </c>
      <c r="F77" s="225">
        <f>F78</f>
        <v>181030000</v>
      </c>
      <c r="G77" s="225">
        <f>G78</f>
        <v>50000000</v>
      </c>
      <c r="H77" s="228"/>
      <c r="I77" s="228"/>
      <c r="J77" s="228"/>
      <c r="K77" s="242"/>
      <c r="L77" s="243"/>
      <c r="M77" s="243"/>
      <c r="N77" s="243"/>
      <c r="O77" s="244">
        <v>3.1E-2</v>
      </c>
      <c r="P77" s="245"/>
      <c r="Q77" s="232"/>
      <c r="R77" s="242"/>
    </row>
    <row r="78" spans="1:18" x14ac:dyDescent="0.25">
      <c r="A78" s="212" t="s">
        <v>221</v>
      </c>
      <c r="B78" s="213">
        <v>42018</v>
      </c>
      <c r="C78" s="213">
        <v>45852</v>
      </c>
      <c r="D78" s="214"/>
      <c r="E78" s="166">
        <v>50000000</v>
      </c>
      <c r="F78" s="166">
        <v>181030000</v>
      </c>
      <c r="G78" s="166">
        <v>50000000</v>
      </c>
      <c r="H78" s="167">
        <v>50121100</v>
      </c>
      <c r="I78" s="167">
        <v>0</v>
      </c>
      <c r="J78" s="167">
        <v>121100</v>
      </c>
      <c r="K78" s="180">
        <v>99.57</v>
      </c>
      <c r="L78" s="167">
        <v>100.12</v>
      </c>
      <c r="M78" s="167">
        <v>100.54</v>
      </c>
      <c r="N78" s="167">
        <v>100.24</v>
      </c>
      <c r="O78" s="168">
        <v>3.1E-2</v>
      </c>
      <c r="P78" s="181">
        <v>3.1699999999999999E-2</v>
      </c>
      <c r="Q78" s="169">
        <v>3.09E-2</v>
      </c>
      <c r="R78" s="180">
        <v>0.01</v>
      </c>
    </row>
    <row r="79" spans="1:18" x14ac:dyDescent="0.25">
      <c r="A79" s="221" t="s">
        <v>71</v>
      </c>
      <c r="B79" s="223"/>
      <c r="C79" s="223">
        <v>46230</v>
      </c>
      <c r="D79" s="237">
        <v>3834</v>
      </c>
      <c r="E79" s="225">
        <f>E80+E81+E82+E83+E84+E85</f>
        <v>1100000000</v>
      </c>
      <c r="F79" s="225">
        <f>F80+F81+F82+F83+F84+F85</f>
        <v>1432938000</v>
      </c>
      <c r="G79" s="225">
        <f>G80+G81+G82+G83+G84+G85</f>
        <v>802750000</v>
      </c>
      <c r="H79" s="228"/>
      <c r="I79" s="228"/>
      <c r="J79" s="228"/>
      <c r="K79" s="242"/>
      <c r="L79" s="243"/>
      <c r="M79" s="243"/>
      <c r="N79" s="243"/>
      <c r="O79" s="244">
        <v>2.2499999999999999E-2</v>
      </c>
      <c r="P79" s="245"/>
      <c r="Q79" s="232"/>
      <c r="R79" s="242"/>
    </row>
    <row r="80" spans="1:18" x14ac:dyDescent="0.25">
      <c r="A80" s="212" t="s">
        <v>221</v>
      </c>
      <c r="B80" s="213">
        <v>42396</v>
      </c>
      <c r="C80" s="213">
        <v>46230</v>
      </c>
      <c r="D80" s="214"/>
      <c r="E80" s="166">
        <v>200000000</v>
      </c>
      <c r="F80" s="166">
        <v>225200000</v>
      </c>
      <c r="G80" s="166">
        <v>200000000</v>
      </c>
      <c r="H80" s="167">
        <v>194187515.00999999</v>
      </c>
      <c r="I80" s="167">
        <v>5812484.9900000002</v>
      </c>
      <c r="J80" s="167">
        <v>0</v>
      </c>
      <c r="K80" s="180">
        <v>96.92</v>
      </c>
      <c r="L80" s="167">
        <v>95.47</v>
      </c>
      <c r="M80" s="167">
        <v>97.9</v>
      </c>
      <c r="N80" s="167">
        <v>97.09</v>
      </c>
      <c r="O80" s="168">
        <v>2.2499999999999999E-2</v>
      </c>
      <c r="P80" s="181">
        <v>2.5999999999999999E-2</v>
      </c>
      <c r="Q80" s="169">
        <v>2.58E-2</v>
      </c>
      <c r="R80" s="180">
        <v>0.01</v>
      </c>
    </row>
    <row r="81" spans="1:18" x14ac:dyDescent="0.25">
      <c r="A81" s="212" t="s">
        <v>222</v>
      </c>
      <c r="B81" s="213">
        <v>42508</v>
      </c>
      <c r="C81" s="246">
        <v>46230</v>
      </c>
      <c r="D81" s="214"/>
      <c r="E81" s="166">
        <v>100000000</v>
      </c>
      <c r="F81" s="166">
        <v>233100000</v>
      </c>
      <c r="G81" s="166">
        <v>100000000</v>
      </c>
      <c r="H81" s="167">
        <v>99371024.980000004</v>
      </c>
      <c r="I81" s="167">
        <v>1318975.01</v>
      </c>
      <c r="J81" s="167">
        <v>0</v>
      </c>
      <c r="K81" s="180">
        <v>97.81</v>
      </c>
      <c r="L81" s="167">
        <v>98.2</v>
      </c>
      <c r="M81" s="167">
        <v>99.3</v>
      </c>
      <c r="N81" s="167">
        <v>98.68</v>
      </c>
      <c r="O81" s="168">
        <v>2.2499999999999999E-2</v>
      </c>
      <c r="P81" s="181">
        <v>2.5100000000000001E-2</v>
      </c>
      <c r="Q81" s="169">
        <v>2.41E-2</v>
      </c>
      <c r="R81" s="180">
        <v>0</v>
      </c>
    </row>
    <row r="82" spans="1:18" x14ac:dyDescent="0.25">
      <c r="A82" s="212" t="s">
        <v>231</v>
      </c>
      <c r="B82" s="213">
        <v>44825</v>
      </c>
      <c r="C82" s="213">
        <v>46230</v>
      </c>
      <c r="D82" s="214"/>
      <c r="E82" s="182">
        <v>200000000</v>
      </c>
      <c r="F82" s="166">
        <v>301050000</v>
      </c>
      <c r="G82" s="166">
        <v>200000000</v>
      </c>
      <c r="H82" s="167">
        <v>195366010.90000001</v>
      </c>
      <c r="I82" s="167">
        <v>5324400</v>
      </c>
      <c r="J82" s="167">
        <v>0</v>
      </c>
      <c r="K82" s="180">
        <v>96.77</v>
      </c>
      <c r="L82" s="167">
        <v>96.22</v>
      </c>
      <c r="M82" s="167">
        <v>98.54</v>
      </c>
      <c r="N82" s="167">
        <v>97.34</v>
      </c>
      <c r="O82" s="168">
        <v>2.2499999999999999E-2</v>
      </c>
      <c r="P82" s="181">
        <v>3.1699999999999999E-2</v>
      </c>
      <c r="Q82" s="169">
        <v>3.0099999999999998E-2</v>
      </c>
      <c r="R82" s="180">
        <v>0</v>
      </c>
    </row>
    <row r="83" spans="1:18" x14ac:dyDescent="0.25">
      <c r="A83" s="212" t="s">
        <v>233</v>
      </c>
      <c r="B83" s="213">
        <v>44839</v>
      </c>
      <c r="C83" s="213">
        <v>46230</v>
      </c>
      <c r="D83" s="214"/>
      <c r="E83" s="182">
        <v>200000000</v>
      </c>
      <c r="F83" s="166">
        <v>156000000</v>
      </c>
      <c r="G83" s="166">
        <v>102750000</v>
      </c>
      <c r="H83" s="167">
        <v>96996743.290000007</v>
      </c>
      <c r="I83" s="167">
        <v>6196630</v>
      </c>
      <c r="J83" s="167">
        <v>0</v>
      </c>
      <c r="K83" s="180">
        <v>93.41</v>
      </c>
      <c r="L83" s="167">
        <v>93.29</v>
      </c>
      <c r="M83" s="167">
        <v>94.89</v>
      </c>
      <c r="N83" s="167">
        <v>93.97</v>
      </c>
      <c r="O83" s="168">
        <v>2.2499999999999999E-2</v>
      </c>
      <c r="P83" s="181">
        <v>4.1799999999999997E-2</v>
      </c>
      <c r="Q83" s="169">
        <v>4.0099999999999997E-2</v>
      </c>
      <c r="R83" s="180">
        <v>0.49</v>
      </c>
    </row>
    <row r="84" spans="1:18" x14ac:dyDescent="0.25">
      <c r="A84" s="212" t="s">
        <v>225</v>
      </c>
      <c r="B84" s="213">
        <v>44846</v>
      </c>
      <c r="C84" s="246">
        <v>46230</v>
      </c>
      <c r="D84" s="214"/>
      <c r="E84" s="182">
        <v>200000000</v>
      </c>
      <c r="F84" s="166">
        <v>230350000</v>
      </c>
      <c r="G84" s="166">
        <v>200000000</v>
      </c>
      <c r="H84" s="167">
        <v>185972355.16</v>
      </c>
      <c r="I84" s="167">
        <v>14976960</v>
      </c>
      <c r="J84" s="167">
        <v>0</v>
      </c>
      <c r="K84" s="180">
        <v>92.22</v>
      </c>
      <c r="L84" s="167">
        <v>91.58</v>
      </c>
      <c r="M84" s="167">
        <v>93.73</v>
      </c>
      <c r="N84" s="167">
        <v>92.51</v>
      </c>
      <c r="O84" s="168">
        <v>2.2499999999999999E-2</v>
      </c>
      <c r="P84" s="181">
        <v>4.5600000000000002E-2</v>
      </c>
      <c r="Q84" s="169">
        <v>4.4699999999999997E-2</v>
      </c>
      <c r="R84" s="180">
        <v>0.49</v>
      </c>
    </row>
    <row r="85" spans="1:18" x14ac:dyDescent="0.25">
      <c r="A85" s="212" t="s">
        <v>239</v>
      </c>
      <c r="B85" s="213">
        <v>44860</v>
      </c>
      <c r="C85" s="213">
        <v>46230</v>
      </c>
      <c r="D85" s="214"/>
      <c r="E85" s="182">
        <v>200000000</v>
      </c>
      <c r="F85" s="166">
        <v>287238000</v>
      </c>
      <c r="G85" s="166">
        <v>0</v>
      </c>
      <c r="H85" s="170" t="s">
        <v>72</v>
      </c>
      <c r="I85" s="170" t="s">
        <v>72</v>
      </c>
      <c r="J85" s="170" t="s">
        <v>72</v>
      </c>
      <c r="K85" s="180">
        <v>88.43</v>
      </c>
      <c r="L85" s="170" t="s">
        <v>72</v>
      </c>
      <c r="M85" s="170" t="s">
        <v>72</v>
      </c>
      <c r="N85" s="170" t="s">
        <v>72</v>
      </c>
      <c r="O85" s="168">
        <v>2.2499999999999999E-2</v>
      </c>
      <c r="P85" s="181">
        <v>5.8000000000000003E-2</v>
      </c>
      <c r="Q85" s="170" t="s">
        <v>72</v>
      </c>
      <c r="R85" s="180">
        <v>0.49</v>
      </c>
    </row>
    <row r="86" spans="1:18" x14ac:dyDescent="0.25">
      <c r="A86" s="247" t="s">
        <v>73</v>
      </c>
      <c r="B86" s="206"/>
      <c r="C86" s="248">
        <v>46593</v>
      </c>
      <c r="D86" s="207">
        <v>3833</v>
      </c>
      <c r="E86" s="208">
        <f>E87+E88+E89+E90</f>
        <v>350000000</v>
      </c>
      <c r="F86" s="208">
        <f>F87+F88+F89+F90</f>
        <v>752100000</v>
      </c>
      <c r="G86" s="208">
        <f>G87+G88+G89+G90</f>
        <v>339500000</v>
      </c>
      <c r="H86" s="209"/>
      <c r="I86" s="209"/>
      <c r="J86" s="209"/>
      <c r="K86" s="242"/>
      <c r="L86" s="209"/>
      <c r="M86" s="209"/>
      <c r="N86" s="209"/>
      <c r="O86" s="210">
        <v>1.95E-2</v>
      </c>
      <c r="P86" s="245"/>
      <c r="Q86" s="211"/>
      <c r="R86" s="242"/>
    </row>
    <row r="87" spans="1:18" x14ac:dyDescent="0.25">
      <c r="A87" s="217" t="s">
        <v>221</v>
      </c>
      <c r="B87" s="213">
        <v>42760</v>
      </c>
      <c r="C87" s="218">
        <v>46593</v>
      </c>
      <c r="D87" s="216"/>
      <c r="E87" s="166">
        <v>50000000</v>
      </c>
      <c r="F87" s="166">
        <v>211000000</v>
      </c>
      <c r="G87" s="166">
        <v>50000000</v>
      </c>
      <c r="H87" s="167">
        <v>50918765.009999998</v>
      </c>
      <c r="I87" s="167">
        <v>0</v>
      </c>
      <c r="J87" s="167">
        <v>918765.01</v>
      </c>
      <c r="K87" s="180">
        <v>101.12</v>
      </c>
      <c r="L87" s="167">
        <v>101.45</v>
      </c>
      <c r="M87" s="167">
        <v>102.39</v>
      </c>
      <c r="N87" s="167">
        <v>101.84</v>
      </c>
      <c r="O87" s="168">
        <v>1.95E-2</v>
      </c>
      <c r="P87" s="181">
        <v>1.84E-2</v>
      </c>
      <c r="Q87" s="169">
        <v>1.7600000000000001E-2</v>
      </c>
      <c r="R87" s="180">
        <v>0</v>
      </c>
    </row>
    <row r="88" spans="1:18" x14ac:dyDescent="0.25">
      <c r="A88" s="217" t="s">
        <v>222</v>
      </c>
      <c r="B88" s="213">
        <v>42816</v>
      </c>
      <c r="C88" s="218">
        <v>46593</v>
      </c>
      <c r="D88" s="216"/>
      <c r="E88" s="166">
        <v>100000000</v>
      </c>
      <c r="F88" s="166">
        <v>192250000</v>
      </c>
      <c r="G88" s="166">
        <v>100000000</v>
      </c>
      <c r="H88" s="167">
        <v>101770134.93000001</v>
      </c>
      <c r="I88" s="167">
        <v>0</v>
      </c>
      <c r="J88" s="167">
        <v>1470134.96</v>
      </c>
      <c r="K88" s="180">
        <v>101</v>
      </c>
      <c r="L88" s="167">
        <v>101.14</v>
      </c>
      <c r="M88" s="167">
        <v>102.08</v>
      </c>
      <c r="N88" s="167">
        <v>101.47</v>
      </c>
      <c r="O88" s="168">
        <v>1.95E-2</v>
      </c>
      <c r="P88" s="181">
        <v>1.8499999999999999E-2</v>
      </c>
      <c r="Q88" s="169">
        <v>1.7999999999999999E-2</v>
      </c>
      <c r="R88" s="180">
        <v>0</v>
      </c>
    </row>
    <row r="89" spans="1:18" x14ac:dyDescent="0.25">
      <c r="A89" s="212" t="s">
        <v>231</v>
      </c>
      <c r="B89" s="213">
        <v>42872</v>
      </c>
      <c r="C89" s="213">
        <v>46593</v>
      </c>
      <c r="D89" s="216"/>
      <c r="E89" s="166">
        <v>100000000</v>
      </c>
      <c r="F89" s="166">
        <v>147100000</v>
      </c>
      <c r="G89" s="166">
        <v>100000000</v>
      </c>
      <c r="H89" s="167">
        <f>101668299.99+600000.01</f>
        <v>102268300</v>
      </c>
      <c r="I89" s="167">
        <v>0</v>
      </c>
      <c r="J89" s="167">
        <v>1668299.99</v>
      </c>
      <c r="K89" s="180">
        <v>101.36</v>
      </c>
      <c r="L89" s="167">
        <v>101.2</v>
      </c>
      <c r="M89" s="167">
        <v>102.21</v>
      </c>
      <c r="N89" s="167">
        <v>101.67</v>
      </c>
      <c r="O89" s="168">
        <v>1.95E-2</v>
      </c>
      <c r="P89" s="181">
        <v>1.8100000000000002E-2</v>
      </c>
      <c r="Q89" s="169">
        <v>1.78E-2</v>
      </c>
      <c r="R89" s="180">
        <v>0</v>
      </c>
    </row>
    <row r="90" spans="1:18" x14ac:dyDescent="0.25">
      <c r="A90" s="238" t="s">
        <v>233</v>
      </c>
      <c r="B90" s="220">
        <v>42935</v>
      </c>
      <c r="C90" s="220">
        <v>46593</v>
      </c>
      <c r="D90" s="216"/>
      <c r="E90" s="166">
        <v>100000000</v>
      </c>
      <c r="F90" s="166">
        <v>201750000</v>
      </c>
      <c r="G90" s="166">
        <v>89500000</v>
      </c>
      <c r="H90" s="167">
        <f>92184974.94+832350</f>
        <v>93017324.939999998</v>
      </c>
      <c r="I90" s="167">
        <v>0</v>
      </c>
      <c r="J90" s="167">
        <v>2684974.94</v>
      </c>
      <c r="K90" s="180">
        <v>101.67</v>
      </c>
      <c r="L90" s="167">
        <v>102.76</v>
      </c>
      <c r="M90" s="167">
        <v>103.23</v>
      </c>
      <c r="N90" s="167">
        <v>103</v>
      </c>
      <c r="O90" s="168">
        <v>1.95E-2</v>
      </c>
      <c r="P90" s="181">
        <v>1.77E-2</v>
      </c>
      <c r="Q90" s="169">
        <v>1.6299999999999999E-2</v>
      </c>
      <c r="R90" s="180">
        <v>0</v>
      </c>
    </row>
    <row r="91" spans="1:18" x14ac:dyDescent="0.25">
      <c r="A91" s="221" t="s">
        <v>74</v>
      </c>
      <c r="B91" s="223"/>
      <c r="C91" s="223">
        <v>47473</v>
      </c>
      <c r="D91" s="237">
        <v>3836</v>
      </c>
      <c r="E91" s="225">
        <f>E92+E93+E96+E94+E95</f>
        <v>1000000000</v>
      </c>
      <c r="F91" s="225">
        <f>F92+F93+F96+F94+F95</f>
        <v>1757430000</v>
      </c>
      <c r="G91" s="225">
        <f>SUM(G93+G92+G96+G94+G95)</f>
        <v>1000000000</v>
      </c>
      <c r="H91" s="228"/>
      <c r="I91" s="228"/>
      <c r="J91" s="228"/>
      <c r="K91" s="242"/>
      <c r="L91" s="243"/>
      <c r="M91" s="243"/>
      <c r="N91" s="243"/>
      <c r="O91" s="244">
        <v>5.0000000000000001E-3</v>
      </c>
      <c r="P91" s="245"/>
      <c r="Q91" s="232"/>
      <c r="R91" s="242"/>
    </row>
    <row r="92" spans="1:18" x14ac:dyDescent="0.25">
      <c r="A92" s="212" t="s">
        <v>221</v>
      </c>
      <c r="B92" s="213">
        <v>43637</v>
      </c>
      <c r="C92" s="213">
        <v>47473</v>
      </c>
      <c r="D92" s="214"/>
      <c r="E92" s="166">
        <v>200000000</v>
      </c>
      <c r="F92" s="166">
        <v>472030000</v>
      </c>
      <c r="G92" s="166">
        <v>200000000</v>
      </c>
      <c r="H92" s="167">
        <v>201883169.96000001</v>
      </c>
      <c r="I92" s="167">
        <v>0</v>
      </c>
      <c r="J92" s="167">
        <v>1883169.96</v>
      </c>
      <c r="K92" s="180">
        <v>99.6</v>
      </c>
      <c r="L92" s="167">
        <v>100</v>
      </c>
      <c r="M92" s="167">
        <v>101.66</v>
      </c>
      <c r="N92" s="167">
        <v>100.94</v>
      </c>
      <c r="O92" s="168">
        <v>5.0000000000000001E-3</v>
      </c>
      <c r="P92" s="181">
        <v>5.4000000000000003E-3</v>
      </c>
      <c r="Q92" s="169">
        <v>4.1000000000000003E-3</v>
      </c>
      <c r="R92" s="180">
        <v>0</v>
      </c>
    </row>
    <row r="93" spans="1:18" x14ac:dyDescent="0.25">
      <c r="A93" s="212" t="s">
        <v>222</v>
      </c>
      <c r="B93" s="213">
        <v>43677</v>
      </c>
      <c r="C93" s="213">
        <v>47473</v>
      </c>
      <c r="D93" s="214"/>
      <c r="E93" s="166">
        <v>200000000</v>
      </c>
      <c r="F93" s="166">
        <v>305750000</v>
      </c>
      <c r="G93" s="166">
        <v>200000000</v>
      </c>
      <c r="H93" s="167">
        <v>203778820.00999999</v>
      </c>
      <c r="I93" s="167">
        <v>0</v>
      </c>
      <c r="J93" s="167">
        <v>3678820</v>
      </c>
      <c r="K93" s="180">
        <v>101.29</v>
      </c>
      <c r="L93" s="167">
        <v>100.81</v>
      </c>
      <c r="M93" s="167">
        <v>102.56</v>
      </c>
      <c r="N93" s="167">
        <v>101.84</v>
      </c>
      <c r="O93" s="168">
        <v>5.0000000000000001E-3</v>
      </c>
      <c r="P93" s="181">
        <v>3.7000000000000002E-3</v>
      </c>
      <c r="Q93" s="169">
        <v>3.2000000000000002E-3</v>
      </c>
      <c r="R93" s="180">
        <v>0</v>
      </c>
    </row>
    <row r="94" spans="1:18" x14ac:dyDescent="0.25">
      <c r="A94" s="212" t="s">
        <v>223</v>
      </c>
      <c r="B94" s="213">
        <v>43859</v>
      </c>
      <c r="C94" s="213">
        <v>47473</v>
      </c>
      <c r="D94" s="214"/>
      <c r="E94" s="166">
        <v>200000000</v>
      </c>
      <c r="F94" s="166">
        <v>463150000</v>
      </c>
      <c r="G94" s="166">
        <v>200000000</v>
      </c>
      <c r="H94" s="167">
        <v>207361100</v>
      </c>
      <c r="I94" s="167">
        <v>0</v>
      </c>
      <c r="J94" s="167">
        <v>7261100</v>
      </c>
      <c r="K94" s="180">
        <v>103.03</v>
      </c>
      <c r="L94" s="167">
        <v>103.45</v>
      </c>
      <c r="M94" s="167">
        <v>103.86</v>
      </c>
      <c r="N94" s="167">
        <v>103.63</v>
      </c>
      <c r="O94" s="168">
        <v>5.0000000000000001E-3</v>
      </c>
      <c r="P94" s="181">
        <v>1.9E-3</v>
      </c>
      <c r="Q94" s="169">
        <v>1.2999999999999999E-3</v>
      </c>
      <c r="R94" s="180">
        <v>0</v>
      </c>
    </row>
    <row r="95" spans="1:18" x14ac:dyDescent="0.25">
      <c r="A95" s="212" t="s">
        <v>159</v>
      </c>
      <c r="B95" s="213">
        <v>43887</v>
      </c>
      <c r="C95" s="213">
        <v>47473</v>
      </c>
      <c r="D95" s="214"/>
      <c r="E95" s="166">
        <v>200000000</v>
      </c>
      <c r="F95" s="166">
        <v>265800000</v>
      </c>
      <c r="G95" s="166">
        <v>200000000</v>
      </c>
      <c r="H95" s="167">
        <v>207631770.11000001</v>
      </c>
      <c r="I95" s="167">
        <v>0</v>
      </c>
      <c r="J95" s="167">
        <v>7448710</v>
      </c>
      <c r="K95" s="180">
        <v>103.54</v>
      </c>
      <c r="L95" s="167">
        <v>103.2</v>
      </c>
      <c r="M95" s="167">
        <v>104.4</v>
      </c>
      <c r="N95" s="167">
        <v>103.72</v>
      </c>
      <c r="O95" s="168">
        <v>5.0000000000000001E-3</v>
      </c>
      <c r="P95" s="181">
        <v>1.4E-3</v>
      </c>
      <c r="Q95" s="169">
        <v>1.1999999999999999E-3</v>
      </c>
      <c r="R95" s="180">
        <v>0</v>
      </c>
    </row>
    <row r="96" spans="1:18" x14ac:dyDescent="0.25">
      <c r="A96" s="212" t="s">
        <v>225</v>
      </c>
      <c r="B96" s="213">
        <v>43936</v>
      </c>
      <c r="C96" s="213">
        <v>47473</v>
      </c>
      <c r="D96" s="214"/>
      <c r="E96" s="166">
        <v>200000000</v>
      </c>
      <c r="F96" s="166">
        <v>250700000</v>
      </c>
      <c r="G96" s="166">
        <v>200000000</v>
      </c>
      <c r="H96" s="167">
        <v>199402489.88999999</v>
      </c>
      <c r="I96" s="167">
        <v>1137425</v>
      </c>
      <c r="J96" s="167">
        <v>222975</v>
      </c>
      <c r="K96" s="180">
        <v>98.83</v>
      </c>
      <c r="L96" s="167">
        <v>96.75</v>
      </c>
      <c r="M96" s="167">
        <v>102</v>
      </c>
      <c r="N96" s="167">
        <v>99.54</v>
      </c>
      <c r="O96" s="168">
        <v>5.0000000000000001E-3</v>
      </c>
      <c r="P96" s="181">
        <v>6.3E-3</v>
      </c>
      <c r="Q96" s="169">
        <v>5.4999999999999997E-3</v>
      </c>
      <c r="R96" s="180">
        <v>0</v>
      </c>
    </row>
    <row r="97" spans="1:18" x14ac:dyDescent="0.25">
      <c r="A97" s="221" t="s">
        <v>75</v>
      </c>
      <c r="B97" s="223"/>
      <c r="C97" s="223">
        <v>48077</v>
      </c>
      <c r="D97" s="249">
        <v>3833</v>
      </c>
      <c r="E97" s="225">
        <f>E98+E99+E100+E101</f>
        <v>1300000000</v>
      </c>
      <c r="F97" s="225">
        <f>555650000+F99+F100+F101</f>
        <v>1935250000</v>
      </c>
      <c r="G97" s="225">
        <f>+G101+G98+G99+G100</f>
        <v>1100000000</v>
      </c>
      <c r="H97" s="228"/>
      <c r="I97" s="228"/>
      <c r="J97" s="228"/>
      <c r="K97" s="242"/>
      <c r="L97" s="243"/>
      <c r="M97" s="243"/>
      <c r="N97" s="243"/>
      <c r="O97" s="244">
        <v>1E-3</v>
      </c>
      <c r="P97" s="245"/>
      <c r="Q97" s="232"/>
      <c r="R97" s="242"/>
    </row>
    <row r="98" spans="1:18" x14ac:dyDescent="0.25">
      <c r="A98" s="212" t="s">
        <v>221</v>
      </c>
      <c r="B98" s="213">
        <v>44244</v>
      </c>
      <c r="C98" s="213">
        <v>48077</v>
      </c>
      <c r="D98" s="216"/>
      <c r="E98" s="166">
        <v>300000000</v>
      </c>
      <c r="F98" s="166">
        <v>555650000</v>
      </c>
      <c r="G98" s="166">
        <v>300000000</v>
      </c>
      <c r="H98" s="167">
        <v>298731530</v>
      </c>
      <c r="I98" s="167">
        <v>1311550</v>
      </c>
      <c r="J98" s="167">
        <v>43080</v>
      </c>
      <c r="K98" s="180">
        <v>98.85</v>
      </c>
      <c r="L98" s="167">
        <v>98.86</v>
      </c>
      <c r="M98" s="167">
        <v>100.52</v>
      </c>
      <c r="N98" s="167">
        <v>99.58</v>
      </c>
      <c r="O98" s="168">
        <v>1E-3</v>
      </c>
      <c r="P98" s="181">
        <v>2.0999999999999999E-3</v>
      </c>
      <c r="Q98" s="169">
        <v>1.4E-3</v>
      </c>
      <c r="R98" s="180">
        <v>0</v>
      </c>
    </row>
    <row r="99" spans="1:18" x14ac:dyDescent="0.25">
      <c r="A99" s="212" t="s">
        <v>272</v>
      </c>
      <c r="B99" s="213">
        <v>44265</v>
      </c>
      <c r="C99" s="213">
        <v>48077</v>
      </c>
      <c r="D99" s="216"/>
      <c r="E99" s="166">
        <v>200000000</v>
      </c>
      <c r="F99" s="166">
        <v>353550000</v>
      </c>
      <c r="G99" s="166">
        <v>0</v>
      </c>
      <c r="H99" s="170" t="s">
        <v>72</v>
      </c>
      <c r="I99" s="170" t="s">
        <v>72</v>
      </c>
      <c r="J99" s="170" t="s">
        <v>72</v>
      </c>
      <c r="K99" s="180">
        <v>98.24</v>
      </c>
      <c r="L99" s="170" t="s">
        <v>72</v>
      </c>
      <c r="M99" s="170" t="s">
        <v>72</v>
      </c>
      <c r="N99" s="170" t="s">
        <v>72</v>
      </c>
      <c r="O99" s="168">
        <v>1E-3</v>
      </c>
      <c r="P99" s="181">
        <v>2.7000000000000001E-3</v>
      </c>
      <c r="Q99" s="170" t="s">
        <v>72</v>
      </c>
      <c r="R99" s="180">
        <v>0</v>
      </c>
    </row>
    <row r="100" spans="1:18" x14ac:dyDescent="0.25">
      <c r="A100" s="212" t="s">
        <v>223</v>
      </c>
      <c r="B100" s="213">
        <v>44462</v>
      </c>
      <c r="C100" s="213">
        <v>48077</v>
      </c>
      <c r="D100" s="216"/>
      <c r="E100" s="166">
        <v>300000000</v>
      </c>
      <c r="F100" s="166">
        <v>508150000</v>
      </c>
      <c r="G100" s="166">
        <v>300000000</v>
      </c>
      <c r="H100" s="183">
        <v>297096825.97000003</v>
      </c>
      <c r="I100" s="167">
        <v>2933585</v>
      </c>
      <c r="J100" s="170" t="s">
        <v>72</v>
      </c>
      <c r="K100" s="180">
        <v>98.66</v>
      </c>
      <c r="L100" s="167">
        <v>98.49</v>
      </c>
      <c r="M100" s="167">
        <v>100</v>
      </c>
      <c r="N100" s="167">
        <v>99.02</v>
      </c>
      <c r="O100" s="168">
        <v>1E-3</v>
      </c>
      <c r="P100" s="181">
        <v>2.3999999999999998E-3</v>
      </c>
      <c r="Q100" s="169">
        <v>2E-3</v>
      </c>
      <c r="R100" s="180">
        <v>0</v>
      </c>
    </row>
    <row r="101" spans="1:18" x14ac:dyDescent="0.25">
      <c r="A101" s="212" t="s">
        <v>159</v>
      </c>
      <c r="B101" s="213">
        <v>44496</v>
      </c>
      <c r="C101" s="213">
        <v>48077</v>
      </c>
      <c r="D101" s="216"/>
      <c r="E101" s="166">
        <v>500000000</v>
      </c>
      <c r="F101" s="166">
        <v>517900000</v>
      </c>
      <c r="G101" s="166">
        <v>500000000</v>
      </c>
      <c r="H101" s="183">
        <v>479456445.13999999</v>
      </c>
      <c r="I101" s="167">
        <v>20640815</v>
      </c>
      <c r="J101" s="170" t="s">
        <v>72</v>
      </c>
      <c r="K101" s="180">
        <v>95.77</v>
      </c>
      <c r="L101" s="167">
        <v>93.41</v>
      </c>
      <c r="M101" s="167">
        <v>98.07</v>
      </c>
      <c r="N101" s="167">
        <v>95.87</v>
      </c>
      <c r="O101" s="168">
        <v>1E-3</v>
      </c>
      <c r="P101" s="181">
        <v>5.4000000000000003E-3</v>
      </c>
      <c r="Q101" s="169">
        <v>5.3E-3</v>
      </c>
      <c r="R101" s="180">
        <v>0</v>
      </c>
    </row>
    <row r="102" spans="1:18" x14ac:dyDescent="0.25">
      <c r="A102" s="250" t="s">
        <v>240</v>
      </c>
      <c r="B102" s="251"/>
      <c r="C102" s="251"/>
      <c r="D102" s="252"/>
      <c r="E102" s="125">
        <f>E77+E79+E86+E91+E97</f>
        <v>3800000000</v>
      </c>
      <c r="F102" s="125">
        <f>F77+F79+F86+F91+F97</f>
        <v>6058748000</v>
      </c>
      <c r="G102" s="125">
        <f>G77+G79+G86+G91+G97</f>
        <v>3292250000</v>
      </c>
      <c r="H102" s="125">
        <f>SUM(H77:H101)</f>
        <v>3265331425.2999997</v>
      </c>
      <c r="I102" s="125">
        <f>SUM(I77:I101)</f>
        <v>59652825</v>
      </c>
      <c r="J102" s="125">
        <f>SUM(J77:J101)</f>
        <v>27401129.859999999</v>
      </c>
      <c r="K102" s="126"/>
      <c r="L102" s="126"/>
      <c r="M102" s="126"/>
      <c r="N102" s="126"/>
      <c r="O102" s="127"/>
      <c r="P102" s="127"/>
      <c r="Q102" s="127"/>
      <c r="R102" s="128"/>
    </row>
    <row r="103" spans="1:18" x14ac:dyDescent="0.25">
      <c r="A103" s="153" t="s">
        <v>235</v>
      </c>
      <c r="B103" s="154"/>
      <c r="C103" s="154"/>
      <c r="D103" s="154"/>
      <c r="E103" s="155"/>
      <c r="F103" s="155"/>
      <c r="G103" s="155"/>
      <c r="H103" s="155"/>
      <c r="I103" s="155"/>
      <c r="J103" s="155"/>
      <c r="K103" s="156"/>
      <c r="L103" s="156"/>
      <c r="M103" s="156"/>
      <c r="N103" s="156"/>
      <c r="O103" s="103"/>
      <c r="P103" s="103"/>
      <c r="Q103" s="103"/>
      <c r="R103" s="104"/>
    </row>
    <row r="104" spans="1:18" x14ac:dyDescent="0.25">
      <c r="A104" s="153"/>
      <c r="B104" s="154"/>
      <c r="C104" s="154"/>
      <c r="D104" s="154"/>
      <c r="E104" s="155"/>
      <c r="F104" s="155"/>
      <c r="G104" s="155"/>
      <c r="H104" s="155"/>
      <c r="I104" s="155"/>
      <c r="J104" s="155"/>
      <c r="K104" s="156"/>
      <c r="L104" s="156"/>
      <c r="M104" s="156"/>
      <c r="N104" s="156"/>
      <c r="O104" s="103"/>
      <c r="P104" s="103"/>
      <c r="Q104" s="103"/>
      <c r="R104" s="104"/>
    </row>
    <row r="105" spans="1:18" x14ac:dyDescent="0.25">
      <c r="A105" s="153" t="s">
        <v>276</v>
      </c>
      <c r="B105" s="154"/>
      <c r="C105" s="154"/>
      <c r="D105" s="154"/>
      <c r="E105" s="155"/>
      <c r="F105" s="155"/>
      <c r="G105" s="155"/>
      <c r="H105" s="155"/>
      <c r="I105" s="155"/>
      <c r="J105" s="155"/>
      <c r="K105" s="156"/>
      <c r="L105" s="156"/>
      <c r="M105" s="156"/>
      <c r="N105" s="156"/>
      <c r="O105" s="103"/>
      <c r="P105" s="103"/>
      <c r="Q105" s="103"/>
      <c r="R105" s="104"/>
    </row>
    <row r="106" spans="1:18" x14ac:dyDescent="0.25">
      <c r="A106" s="157" t="s">
        <v>236</v>
      </c>
      <c r="B106" s="154"/>
      <c r="C106" s="154"/>
      <c r="D106" s="154"/>
      <c r="E106" s="155"/>
      <c r="F106" s="155"/>
      <c r="G106" s="155"/>
      <c r="H106" s="155"/>
      <c r="I106" s="155"/>
      <c r="J106" s="155"/>
      <c r="K106" s="156"/>
      <c r="L106" s="156"/>
      <c r="M106" s="156"/>
      <c r="N106" s="156"/>
      <c r="O106" s="103"/>
      <c r="P106" s="103"/>
      <c r="Q106" s="103"/>
      <c r="R106" s="97"/>
    </row>
    <row r="107" spans="1:18" x14ac:dyDescent="0.25">
      <c r="A107" s="157"/>
      <c r="B107" s="154"/>
      <c r="C107" s="154"/>
      <c r="D107" s="154"/>
      <c r="E107" s="155"/>
      <c r="F107" s="155"/>
      <c r="G107" s="155"/>
      <c r="H107" s="155"/>
      <c r="I107" s="155"/>
      <c r="J107" s="155"/>
      <c r="K107" s="156"/>
      <c r="L107" s="156"/>
      <c r="M107" s="156"/>
      <c r="N107" s="156"/>
      <c r="O107" s="103"/>
      <c r="P107" s="103"/>
      <c r="Q107" s="103"/>
      <c r="R107" s="97"/>
    </row>
    <row r="108" spans="1:18" x14ac:dyDescent="0.25">
      <c r="A108" s="157"/>
      <c r="B108" s="154"/>
      <c r="C108" s="154"/>
      <c r="D108" s="154"/>
      <c r="E108" s="155"/>
      <c r="F108" s="155"/>
      <c r="G108" s="155"/>
      <c r="H108" s="155"/>
      <c r="I108" s="155"/>
      <c r="J108" s="155"/>
      <c r="K108" s="156"/>
      <c r="L108" s="156"/>
      <c r="M108" s="156"/>
      <c r="N108" s="156"/>
      <c r="O108" s="103"/>
      <c r="P108" s="103"/>
      <c r="Q108" s="103"/>
      <c r="R108" s="97"/>
    </row>
    <row r="109" spans="1:18" x14ac:dyDescent="0.25">
      <c r="A109" s="157"/>
      <c r="B109" s="154"/>
      <c r="C109" s="154"/>
      <c r="D109" s="154"/>
      <c r="E109" s="155"/>
      <c r="F109" s="155"/>
      <c r="G109" s="155"/>
      <c r="H109" s="155"/>
      <c r="I109" s="155"/>
      <c r="J109" s="155"/>
      <c r="K109" s="156"/>
      <c r="L109" s="156"/>
      <c r="M109" s="156"/>
      <c r="N109" s="156"/>
      <c r="O109" s="103"/>
      <c r="P109" s="103"/>
      <c r="Q109" s="103"/>
      <c r="R109" s="97"/>
    </row>
    <row r="110" spans="1:18" x14ac:dyDescent="0.25">
      <c r="A110" s="157"/>
      <c r="B110" s="154"/>
      <c r="C110" s="154"/>
      <c r="D110" s="154"/>
      <c r="E110" s="155"/>
      <c r="F110" s="155"/>
      <c r="G110" s="155"/>
      <c r="H110" s="155"/>
      <c r="I110" s="155"/>
      <c r="J110" s="155"/>
      <c r="K110" s="156"/>
      <c r="L110" s="156"/>
      <c r="M110" s="156"/>
      <c r="N110" s="156"/>
      <c r="O110" s="103"/>
      <c r="P110" s="103"/>
      <c r="Q110" s="103"/>
      <c r="R110" s="97"/>
    </row>
    <row r="111" spans="1:18" x14ac:dyDescent="0.25">
      <c r="A111" s="157"/>
      <c r="B111" s="154"/>
      <c r="C111" s="154"/>
      <c r="D111" s="154"/>
      <c r="E111" s="155"/>
      <c r="F111" s="155"/>
      <c r="G111" s="155"/>
      <c r="H111" s="155"/>
      <c r="I111" s="155"/>
      <c r="J111" s="155"/>
      <c r="K111" s="156"/>
      <c r="L111" s="156"/>
      <c r="M111" s="156"/>
      <c r="N111" s="156"/>
      <c r="O111" s="103"/>
      <c r="P111" s="103"/>
      <c r="Q111" s="103"/>
      <c r="R111" s="97"/>
    </row>
    <row r="112" spans="1:18" x14ac:dyDescent="0.25">
      <c r="A112" s="157"/>
      <c r="B112" s="154"/>
      <c r="C112" s="154"/>
      <c r="D112" s="154"/>
      <c r="E112" s="155"/>
      <c r="F112" s="155"/>
      <c r="G112" s="155"/>
      <c r="H112" s="155"/>
      <c r="I112" s="155"/>
      <c r="J112" s="155"/>
      <c r="K112" s="156"/>
      <c r="L112" s="156"/>
      <c r="M112" s="156"/>
      <c r="N112" s="156"/>
      <c r="O112" s="103"/>
      <c r="P112" s="103"/>
      <c r="Q112" s="103"/>
      <c r="R112" s="97"/>
    </row>
    <row r="113" spans="1:20" x14ac:dyDescent="0.25">
      <c r="A113" s="157"/>
      <c r="B113" s="154"/>
      <c r="C113" s="154"/>
      <c r="D113" s="154"/>
      <c r="E113" s="155"/>
      <c r="F113" s="155"/>
      <c r="G113" s="155"/>
      <c r="H113" s="155"/>
      <c r="I113" s="155"/>
      <c r="J113" s="155"/>
      <c r="K113" s="156"/>
      <c r="L113" s="156"/>
      <c r="M113" s="156"/>
      <c r="N113" s="156"/>
      <c r="O113" s="103"/>
      <c r="P113" s="103"/>
      <c r="Q113" s="103"/>
      <c r="R113" s="97"/>
    </row>
    <row r="114" spans="1:20" x14ac:dyDescent="0.25">
      <c r="A114" s="157"/>
      <c r="B114" s="154"/>
      <c r="C114" s="154"/>
      <c r="D114" s="154"/>
      <c r="E114" s="155"/>
      <c r="F114" s="155"/>
      <c r="G114" s="155"/>
      <c r="H114" s="155"/>
      <c r="I114" s="155"/>
      <c r="J114" s="155"/>
      <c r="K114" s="156"/>
      <c r="L114" s="156"/>
      <c r="M114" s="156"/>
      <c r="N114" s="156"/>
      <c r="O114" s="103"/>
      <c r="P114" s="103"/>
      <c r="Q114" s="103"/>
      <c r="R114" s="97"/>
    </row>
    <row r="115" spans="1:20" x14ac:dyDescent="0.25">
      <c r="A115" s="157"/>
      <c r="B115" s="154"/>
      <c r="C115" s="154"/>
      <c r="D115" s="154"/>
      <c r="E115" s="155"/>
      <c r="F115" s="155"/>
      <c r="G115" s="155"/>
      <c r="H115" s="155"/>
      <c r="I115" s="155"/>
      <c r="J115" s="155"/>
      <c r="K115" s="156"/>
      <c r="L115" s="156"/>
      <c r="M115" s="156"/>
      <c r="N115" s="156"/>
      <c r="O115" s="103"/>
      <c r="P115" s="103"/>
      <c r="Q115" s="103"/>
      <c r="R115" s="97"/>
    </row>
    <row r="116" spans="1:20" x14ac:dyDescent="0.25">
      <c r="A116" s="157"/>
      <c r="B116" s="154"/>
      <c r="C116" s="154"/>
      <c r="D116" s="154"/>
      <c r="E116" s="155"/>
      <c r="F116" s="155"/>
      <c r="G116" s="155"/>
      <c r="H116" s="155"/>
      <c r="I116" s="155"/>
      <c r="J116" s="155"/>
      <c r="K116" s="156"/>
      <c r="L116" s="156"/>
      <c r="M116" s="156"/>
      <c r="N116" s="156"/>
      <c r="O116" s="103"/>
      <c r="P116" s="103"/>
      <c r="Q116" s="103"/>
      <c r="R116" s="97"/>
    </row>
    <row r="117" spans="1:20" x14ac:dyDescent="0.25">
      <c r="A117" s="157"/>
      <c r="B117" s="154"/>
      <c r="C117" s="154"/>
      <c r="D117" s="154"/>
      <c r="E117" s="155"/>
      <c r="F117" s="155"/>
      <c r="G117" s="155"/>
      <c r="H117" s="155"/>
      <c r="I117" s="155"/>
      <c r="J117" s="155"/>
      <c r="K117" s="156"/>
      <c r="L117" s="156"/>
      <c r="M117" s="156"/>
      <c r="N117" s="156"/>
      <c r="O117" s="103"/>
      <c r="P117" s="103"/>
      <c r="Q117" s="103"/>
      <c r="R117" s="97"/>
    </row>
    <row r="118" spans="1:20" x14ac:dyDescent="0.25">
      <c r="A118" s="157"/>
      <c r="B118" s="154"/>
      <c r="C118" s="154"/>
      <c r="D118" s="154"/>
      <c r="E118" s="155"/>
      <c r="F118" s="155"/>
      <c r="G118" s="155"/>
      <c r="H118" s="155"/>
      <c r="I118" s="155"/>
      <c r="J118" s="155"/>
      <c r="K118" s="156"/>
      <c r="L118" s="156"/>
      <c r="M118" s="156"/>
      <c r="N118" s="156"/>
      <c r="O118" s="103"/>
      <c r="P118" s="103"/>
      <c r="Q118" s="103"/>
      <c r="R118" s="97"/>
    </row>
    <row r="119" spans="1:20" x14ac:dyDescent="0.25">
      <c r="A119" s="157"/>
      <c r="B119" s="154"/>
      <c r="C119" s="154"/>
      <c r="D119" s="154"/>
      <c r="E119" s="155"/>
      <c r="F119" s="155"/>
      <c r="G119" s="155"/>
      <c r="H119" s="155"/>
      <c r="I119" s="155"/>
      <c r="J119" s="155"/>
      <c r="K119" s="156"/>
      <c r="L119" s="156"/>
      <c r="M119" s="156"/>
      <c r="N119" s="156"/>
      <c r="O119" s="103"/>
      <c r="P119" s="103"/>
      <c r="Q119" s="103"/>
      <c r="R119" s="104"/>
    </row>
    <row r="120" spans="1:20" x14ac:dyDescent="0.25">
      <c r="A120" s="323" t="s">
        <v>199</v>
      </c>
      <c r="B120" s="323"/>
      <c r="C120" s="323"/>
      <c r="D120" s="323"/>
      <c r="E120" s="323"/>
      <c r="F120" s="323"/>
      <c r="G120" s="323"/>
      <c r="H120" s="323"/>
      <c r="I120" s="323"/>
      <c r="J120" s="323"/>
      <c r="K120" s="323"/>
      <c r="L120" s="323"/>
      <c r="M120" s="323"/>
      <c r="N120" s="323"/>
      <c r="O120" s="323"/>
      <c r="P120" s="323"/>
      <c r="Q120" s="323"/>
      <c r="R120" s="323"/>
    </row>
    <row r="121" spans="1:20" x14ac:dyDescent="0.25">
      <c r="A121" s="329" t="str">
        <f>A2</f>
        <v>НАМИРАЩИ СЕ В ОБРAЩЕНИЕ КЪМ 31.12.2024 г.</v>
      </c>
      <c r="B121" s="329"/>
      <c r="C121" s="329"/>
      <c r="D121" s="329"/>
      <c r="E121" s="329"/>
      <c r="F121" s="329"/>
      <c r="G121" s="329"/>
      <c r="H121" s="329"/>
      <c r="I121" s="329"/>
      <c r="J121" s="329"/>
      <c r="K121" s="329"/>
      <c r="L121" s="329"/>
      <c r="M121" s="329"/>
      <c r="N121" s="329"/>
      <c r="O121" s="329"/>
      <c r="P121" s="329"/>
      <c r="Q121" s="329"/>
      <c r="R121" s="329"/>
    </row>
    <row r="122" spans="1:20" x14ac:dyDescent="0.25">
      <c r="A122" s="184" t="s">
        <v>200</v>
      </c>
      <c r="B122" s="115"/>
      <c r="C122" s="116"/>
      <c r="D122" s="116"/>
      <c r="E122" s="116"/>
      <c r="F122" s="117"/>
      <c r="G122" s="118"/>
      <c r="H122" s="118"/>
      <c r="I122" s="119"/>
      <c r="J122" s="120"/>
      <c r="K122" s="116"/>
      <c r="L122" s="116"/>
      <c r="M122" s="116"/>
      <c r="N122" s="121"/>
      <c r="O122" s="121"/>
      <c r="P122" s="121"/>
      <c r="Q122" s="122"/>
      <c r="R122" s="121"/>
    </row>
    <row r="123" spans="1:20" ht="32.25" customHeight="1" x14ac:dyDescent="0.25">
      <c r="A123" s="313" t="s">
        <v>201</v>
      </c>
      <c r="B123" s="313" t="s">
        <v>202</v>
      </c>
      <c r="C123" s="313" t="s">
        <v>203</v>
      </c>
      <c r="D123" s="313" t="s">
        <v>204</v>
      </c>
      <c r="E123" s="190" t="s">
        <v>205</v>
      </c>
      <c r="F123" s="191"/>
      <c r="G123" s="192"/>
      <c r="H123" s="315" t="s">
        <v>206</v>
      </c>
      <c r="I123" s="315" t="s">
        <v>207</v>
      </c>
      <c r="J123" s="317" t="s">
        <v>208</v>
      </c>
      <c r="K123" s="193" t="s">
        <v>209</v>
      </c>
      <c r="L123" s="194"/>
      <c r="M123" s="194"/>
      <c r="N123" s="195"/>
      <c r="O123" s="313" t="s">
        <v>256</v>
      </c>
      <c r="P123" s="319" t="s">
        <v>210</v>
      </c>
      <c r="Q123" s="320"/>
      <c r="R123" s="321" t="s">
        <v>211</v>
      </c>
    </row>
    <row r="124" spans="1:20" ht="66" customHeight="1" x14ac:dyDescent="0.25">
      <c r="A124" s="314"/>
      <c r="B124" s="314"/>
      <c r="C124" s="314"/>
      <c r="D124" s="314"/>
      <c r="E124" s="200" t="s">
        <v>212</v>
      </c>
      <c r="F124" s="201" t="s">
        <v>213</v>
      </c>
      <c r="G124" s="202" t="s">
        <v>214</v>
      </c>
      <c r="H124" s="316"/>
      <c r="I124" s="316"/>
      <c r="J124" s="318"/>
      <c r="K124" s="287" t="s">
        <v>237</v>
      </c>
      <c r="L124" s="201" t="s">
        <v>216</v>
      </c>
      <c r="M124" s="203" t="s">
        <v>217</v>
      </c>
      <c r="N124" s="201" t="s">
        <v>218</v>
      </c>
      <c r="O124" s="314"/>
      <c r="P124" s="201" t="s">
        <v>219</v>
      </c>
      <c r="Q124" s="201" t="s">
        <v>220</v>
      </c>
      <c r="R124" s="322"/>
      <c r="T124" s="253"/>
    </row>
    <row r="125" spans="1:20" x14ac:dyDescent="0.25">
      <c r="A125" s="221" t="s">
        <v>76</v>
      </c>
      <c r="B125" s="223"/>
      <c r="C125" s="223">
        <v>50942</v>
      </c>
      <c r="D125" s="237">
        <v>7305</v>
      </c>
      <c r="E125" s="225">
        <f>E126+E129+E127+E128</f>
        <v>695000000</v>
      </c>
      <c r="F125" s="225">
        <f>F126+F127+F129+F128</f>
        <v>907461921</v>
      </c>
      <c r="G125" s="225">
        <f>G126+G129+G127+G128</f>
        <v>569780000</v>
      </c>
      <c r="H125" s="228"/>
      <c r="I125" s="228"/>
      <c r="J125" s="228"/>
      <c r="K125" s="242"/>
      <c r="L125" s="243"/>
      <c r="M125" s="243"/>
      <c r="N125" s="243"/>
      <c r="O125" s="244">
        <v>1.4999999999999999E-2</v>
      </c>
      <c r="P125" s="245"/>
      <c r="Q125" s="232"/>
      <c r="R125" s="242"/>
    </row>
    <row r="126" spans="1:20" x14ac:dyDescent="0.25">
      <c r="A126" s="212" t="s">
        <v>221</v>
      </c>
      <c r="B126" s="213">
        <v>43637</v>
      </c>
      <c r="C126" s="213">
        <v>50942</v>
      </c>
      <c r="D126" s="214"/>
      <c r="E126" s="166">
        <v>200000000</v>
      </c>
      <c r="F126" s="166">
        <v>248281921</v>
      </c>
      <c r="G126" s="166">
        <v>100600000</v>
      </c>
      <c r="H126" s="167">
        <v>99049680</v>
      </c>
      <c r="I126" s="167">
        <v>1550320</v>
      </c>
      <c r="J126" s="167">
        <v>0</v>
      </c>
      <c r="K126" s="180">
        <v>94.1</v>
      </c>
      <c r="L126" s="167">
        <v>96.95</v>
      </c>
      <c r="M126" s="167">
        <v>100</v>
      </c>
      <c r="N126" s="167">
        <v>98.46</v>
      </c>
      <c r="O126" s="168">
        <v>1.4999999999999999E-2</v>
      </c>
      <c r="P126" s="181">
        <v>1.8599999999999998E-2</v>
      </c>
      <c r="Q126" s="169">
        <v>1.6E-2</v>
      </c>
      <c r="R126" s="180">
        <v>0</v>
      </c>
    </row>
    <row r="127" spans="1:20" x14ac:dyDescent="0.25">
      <c r="A127" s="212" t="s">
        <v>241</v>
      </c>
      <c r="B127" s="213">
        <v>43670</v>
      </c>
      <c r="C127" s="213">
        <v>50942</v>
      </c>
      <c r="D127" s="214"/>
      <c r="E127" s="166">
        <v>200000000</v>
      </c>
      <c r="F127" s="166">
        <v>282730000</v>
      </c>
      <c r="G127" s="166">
        <v>200000000</v>
      </c>
      <c r="H127" s="167">
        <v>199816401</v>
      </c>
      <c r="I127" s="167">
        <v>906699</v>
      </c>
      <c r="J127" s="167">
        <v>443100</v>
      </c>
      <c r="K127" s="180">
        <v>98.08</v>
      </c>
      <c r="L127" s="167">
        <v>97.55</v>
      </c>
      <c r="M127" s="167">
        <v>102.08</v>
      </c>
      <c r="N127" s="167">
        <v>99.77</v>
      </c>
      <c r="O127" s="168">
        <v>1.4999999999999999E-2</v>
      </c>
      <c r="P127" s="181">
        <v>1.6199999999999999E-2</v>
      </c>
      <c r="Q127" s="169">
        <v>1.52E-2</v>
      </c>
      <c r="R127" s="180">
        <v>0</v>
      </c>
    </row>
    <row r="128" spans="1:20" x14ac:dyDescent="0.25">
      <c r="A128" s="212" t="s">
        <v>238</v>
      </c>
      <c r="B128" s="213">
        <v>43705</v>
      </c>
      <c r="C128" s="213">
        <v>50942</v>
      </c>
      <c r="D128" s="214"/>
      <c r="E128" s="166">
        <v>200000000</v>
      </c>
      <c r="F128" s="166">
        <v>244200000</v>
      </c>
      <c r="G128" s="166">
        <v>200000000</v>
      </c>
      <c r="H128" s="167">
        <v>203314845</v>
      </c>
      <c r="I128" s="167">
        <v>5635</v>
      </c>
      <c r="J128" s="167">
        <v>2760480</v>
      </c>
      <c r="K128" s="180">
        <v>100.54</v>
      </c>
      <c r="L128" s="167">
        <v>98.81</v>
      </c>
      <c r="M128" s="167">
        <v>104.91</v>
      </c>
      <c r="N128" s="167">
        <v>101.38</v>
      </c>
      <c r="O128" s="168">
        <v>1.4999999999999999E-2</v>
      </c>
      <c r="P128" s="181">
        <v>1.47E-2</v>
      </c>
      <c r="Q128" s="169">
        <v>1.4200000000000001E-2</v>
      </c>
      <c r="R128" s="180">
        <v>0</v>
      </c>
    </row>
    <row r="129" spans="1:18" x14ac:dyDescent="0.25">
      <c r="A129" s="212" t="s">
        <v>233</v>
      </c>
      <c r="B129" s="233">
        <v>43747</v>
      </c>
      <c r="C129" s="213">
        <v>50942</v>
      </c>
      <c r="D129" s="216"/>
      <c r="E129" s="166">
        <v>95000000</v>
      </c>
      <c r="F129" s="166">
        <v>132250000</v>
      </c>
      <c r="G129" s="166">
        <v>69180000</v>
      </c>
      <c r="H129" s="167">
        <v>71019438</v>
      </c>
      <c r="I129" s="167">
        <v>0</v>
      </c>
      <c r="J129" s="167">
        <v>1528128</v>
      </c>
      <c r="K129" s="180">
        <v>100.86</v>
      </c>
      <c r="L129" s="167">
        <v>101.5</v>
      </c>
      <c r="M129" s="167">
        <v>104.35</v>
      </c>
      <c r="N129" s="167">
        <v>102.21</v>
      </c>
      <c r="O129" s="168">
        <v>1.4999999999999999E-2</v>
      </c>
      <c r="P129" s="181">
        <v>1.4500000000000001E-2</v>
      </c>
      <c r="Q129" s="169">
        <v>1.38E-2</v>
      </c>
      <c r="R129" s="180">
        <v>0</v>
      </c>
    </row>
    <row r="130" spans="1:18" x14ac:dyDescent="0.25">
      <c r="A130" s="235" t="s">
        <v>242</v>
      </c>
      <c r="B130" s="254"/>
      <c r="C130" s="254"/>
      <c r="D130" s="252"/>
      <c r="E130" s="125">
        <f>E125</f>
        <v>695000000</v>
      </c>
      <c r="F130" s="125">
        <f>F125</f>
        <v>907461921</v>
      </c>
      <c r="G130" s="125">
        <f>G125</f>
        <v>569780000</v>
      </c>
      <c r="H130" s="125">
        <f>H126+H129+H127+H128</f>
        <v>573200364</v>
      </c>
      <c r="I130" s="125">
        <f>I126+I129+I127+I128</f>
        <v>2462654</v>
      </c>
      <c r="J130" s="125">
        <f>J126+J129+J127+J128</f>
        <v>4731708</v>
      </c>
      <c r="K130" s="126"/>
      <c r="L130" s="126"/>
      <c r="M130" s="126"/>
      <c r="N130" s="126"/>
      <c r="O130" s="127"/>
      <c r="P130" s="127"/>
      <c r="Q130" s="127"/>
      <c r="R130" s="128"/>
    </row>
    <row r="131" spans="1:18" x14ac:dyDescent="0.25">
      <c r="A131" s="131" t="s">
        <v>243</v>
      </c>
      <c r="B131" s="132"/>
      <c r="C131" s="132"/>
      <c r="D131" s="132"/>
      <c r="E131" s="133">
        <f t="shared" ref="E131:J131" si="0">E130+E102+E76+E52+E44</f>
        <v>6845000000</v>
      </c>
      <c r="F131" s="133">
        <f t="shared" si="0"/>
        <v>11007817173</v>
      </c>
      <c r="G131" s="133">
        <f t="shared" si="0"/>
        <v>6147030000</v>
      </c>
      <c r="H131" s="133">
        <f t="shared" si="0"/>
        <v>6073224159.6899996</v>
      </c>
      <c r="I131" s="133">
        <f t="shared" si="0"/>
        <v>124084331.24000001</v>
      </c>
      <c r="J131" s="133">
        <f t="shared" si="0"/>
        <v>38965772.859999999</v>
      </c>
      <c r="K131" s="134"/>
      <c r="L131" s="134"/>
      <c r="M131" s="134"/>
      <c r="N131" s="135"/>
      <c r="O131" s="130"/>
      <c r="P131" s="136"/>
      <c r="Q131" s="130"/>
      <c r="R131" s="137"/>
    </row>
    <row r="132" spans="1:18" x14ac:dyDescent="0.25">
      <c r="A132" s="129" t="s">
        <v>244</v>
      </c>
      <c r="B132" s="130"/>
      <c r="C132" s="130"/>
      <c r="D132" s="130"/>
      <c r="E132" s="133">
        <f t="shared" ref="E132:J132" si="1">SUM(+E131+E37)</f>
        <v>12445000000</v>
      </c>
      <c r="F132" s="133">
        <f t="shared" si="1"/>
        <v>20023791373</v>
      </c>
      <c r="G132" s="133">
        <f t="shared" si="1"/>
        <v>11477530000</v>
      </c>
      <c r="H132" s="133">
        <f t="shared" si="1"/>
        <v>11339465230.529999</v>
      </c>
      <c r="I132" s="133">
        <f t="shared" si="1"/>
        <v>200073580.68000001</v>
      </c>
      <c r="J132" s="133">
        <f t="shared" si="1"/>
        <v>46560302.850000001</v>
      </c>
      <c r="K132" s="138" t="s">
        <v>77</v>
      </c>
      <c r="L132" s="138"/>
      <c r="M132" s="138"/>
      <c r="N132" s="139" t="s">
        <v>77</v>
      </c>
      <c r="O132" s="130"/>
      <c r="P132" s="140"/>
      <c r="Q132" s="141"/>
      <c r="R132" s="140"/>
    </row>
    <row r="133" spans="1:18" x14ac:dyDescent="0.25">
      <c r="A133" s="146" t="s">
        <v>235</v>
      </c>
      <c r="B133" s="147"/>
      <c r="C133" s="147"/>
      <c r="D133" s="147"/>
      <c r="E133" s="147"/>
      <c r="F133" s="148"/>
      <c r="G133" s="149"/>
      <c r="H133" s="149"/>
      <c r="I133" s="149"/>
      <c r="J133" s="150"/>
      <c r="K133" s="149"/>
      <c r="L133" s="149"/>
      <c r="M133" s="96"/>
      <c r="N133" s="96"/>
      <c r="O133" s="96"/>
      <c r="P133" s="96"/>
      <c r="Q133" s="96"/>
      <c r="R133" s="96"/>
    </row>
    <row r="134" spans="1:18" x14ac:dyDescent="0.25">
      <c r="A134" s="146"/>
      <c r="B134" s="147"/>
      <c r="C134" s="147"/>
      <c r="D134" s="147"/>
      <c r="E134" s="147"/>
      <c r="F134" s="148"/>
      <c r="G134" s="149"/>
      <c r="H134" s="149"/>
      <c r="I134" s="149"/>
      <c r="J134" s="150"/>
      <c r="K134" s="149"/>
      <c r="L134" s="149"/>
      <c r="M134" s="96"/>
      <c r="N134" s="96"/>
      <c r="O134" s="96"/>
      <c r="P134" s="96"/>
      <c r="Q134" s="96"/>
      <c r="R134" s="96"/>
    </row>
    <row r="135" spans="1:18" x14ac:dyDescent="0.25">
      <c r="A135" s="151" t="s">
        <v>236</v>
      </c>
      <c r="B135" s="147"/>
      <c r="C135" s="147"/>
      <c r="D135" s="147"/>
      <c r="E135" s="152"/>
      <c r="F135" s="148"/>
      <c r="G135" s="149"/>
      <c r="H135" s="149"/>
      <c r="I135" s="149"/>
      <c r="J135" s="150"/>
      <c r="K135" s="149"/>
      <c r="L135" s="149"/>
      <c r="M135" s="96"/>
      <c r="N135" s="96"/>
      <c r="O135" s="96"/>
      <c r="P135" s="95"/>
      <c r="Q135" s="96"/>
      <c r="R135" s="96"/>
    </row>
    <row r="136" spans="1:18" x14ac:dyDescent="0.25">
      <c r="A136" s="151"/>
      <c r="B136" s="147"/>
      <c r="C136" s="147"/>
      <c r="D136" s="147"/>
      <c r="E136" s="152"/>
      <c r="F136" s="148"/>
      <c r="G136" s="149"/>
      <c r="H136" s="149"/>
      <c r="I136" s="149"/>
      <c r="J136" s="150"/>
      <c r="K136" s="149"/>
      <c r="L136" s="149"/>
      <c r="M136" s="96"/>
      <c r="N136" s="96"/>
      <c r="O136" s="96"/>
      <c r="P136" s="95"/>
      <c r="Q136" s="96"/>
      <c r="R136" s="96"/>
    </row>
    <row r="137" spans="1:18" x14ac:dyDescent="0.25">
      <c r="A137" s="151"/>
      <c r="B137" s="147"/>
      <c r="C137" s="147"/>
      <c r="D137" s="147"/>
      <c r="E137" s="152"/>
      <c r="F137" s="148"/>
      <c r="G137" s="149"/>
      <c r="H137" s="149"/>
      <c r="I137" s="149"/>
      <c r="J137" s="150"/>
      <c r="K137" s="149"/>
      <c r="L137" s="149"/>
      <c r="M137" s="96"/>
      <c r="N137" s="96"/>
      <c r="O137" s="96"/>
      <c r="P137" s="95"/>
      <c r="Q137" s="96"/>
      <c r="R137" s="96"/>
    </row>
    <row r="138" spans="1:18" x14ac:dyDescent="0.25">
      <c r="A138" s="323" t="s">
        <v>199</v>
      </c>
      <c r="B138" s="324"/>
      <c r="C138" s="324"/>
      <c r="D138" s="324"/>
      <c r="E138" s="324"/>
      <c r="F138" s="324"/>
      <c r="G138" s="324"/>
      <c r="H138" s="324"/>
      <c r="I138" s="324"/>
      <c r="J138" s="324"/>
      <c r="K138" s="324"/>
      <c r="L138" s="324"/>
      <c r="M138" s="324"/>
      <c r="N138" s="324"/>
      <c r="O138" s="324"/>
      <c r="P138" s="324"/>
      <c r="Q138" s="324"/>
      <c r="R138" s="324"/>
    </row>
    <row r="139" spans="1:18" x14ac:dyDescent="0.25">
      <c r="A139" s="312" t="str">
        <f>A2</f>
        <v>НАМИРАЩИ СЕ В ОБРAЩЕНИЕ КЪМ 31.12.2024 г.</v>
      </c>
      <c r="B139" s="312"/>
      <c r="C139" s="312"/>
      <c r="D139" s="312"/>
      <c r="E139" s="312"/>
      <c r="F139" s="312"/>
      <c r="G139" s="312"/>
      <c r="H139" s="312"/>
      <c r="I139" s="312"/>
      <c r="J139" s="312"/>
      <c r="K139" s="312"/>
      <c r="L139" s="312"/>
      <c r="M139" s="312"/>
      <c r="N139" s="312"/>
      <c r="O139" s="312"/>
      <c r="P139" s="312"/>
      <c r="Q139" s="312"/>
      <c r="R139" s="312"/>
    </row>
    <row r="140" spans="1:18" x14ac:dyDescent="0.25">
      <c r="A140" s="184" t="s">
        <v>245</v>
      </c>
      <c r="B140" s="115"/>
      <c r="C140" s="116"/>
      <c r="D140" s="116"/>
      <c r="E140" s="116"/>
      <c r="F140" s="117"/>
      <c r="G140" s="118"/>
      <c r="H140" s="118"/>
      <c r="I140" s="119"/>
      <c r="J140" s="120"/>
      <c r="K140" s="116"/>
      <c r="L140" s="116"/>
      <c r="M140" s="116"/>
      <c r="N140" s="121"/>
      <c r="O140" s="121"/>
      <c r="P140" s="121"/>
      <c r="Q140" s="122"/>
      <c r="R140" s="121"/>
    </row>
    <row r="141" spans="1:18" ht="36.75" customHeight="1" x14ac:dyDescent="0.25">
      <c r="A141" s="313" t="s">
        <v>201</v>
      </c>
      <c r="B141" s="313" t="s">
        <v>202</v>
      </c>
      <c r="C141" s="313" t="s">
        <v>203</v>
      </c>
      <c r="D141" s="313" t="s">
        <v>204</v>
      </c>
      <c r="E141" s="190" t="s">
        <v>246</v>
      </c>
      <c r="F141" s="191"/>
      <c r="G141" s="192"/>
      <c r="H141" s="315" t="s">
        <v>247</v>
      </c>
      <c r="I141" s="315" t="s">
        <v>248</v>
      </c>
      <c r="J141" s="317" t="s">
        <v>249</v>
      </c>
      <c r="K141" s="193" t="s">
        <v>250</v>
      </c>
      <c r="L141" s="194"/>
      <c r="M141" s="194"/>
      <c r="N141" s="195"/>
      <c r="O141" s="313" t="s">
        <v>256</v>
      </c>
      <c r="P141" s="319" t="s">
        <v>210</v>
      </c>
      <c r="Q141" s="320"/>
      <c r="R141" s="321" t="s">
        <v>211</v>
      </c>
    </row>
    <row r="142" spans="1:18" ht="63" x14ac:dyDescent="0.25">
      <c r="A142" s="314"/>
      <c r="B142" s="314"/>
      <c r="C142" s="314"/>
      <c r="D142" s="314"/>
      <c r="E142" s="200" t="s">
        <v>212</v>
      </c>
      <c r="F142" s="201" t="s">
        <v>213</v>
      </c>
      <c r="G142" s="202" t="s">
        <v>214</v>
      </c>
      <c r="H142" s="316"/>
      <c r="I142" s="316"/>
      <c r="J142" s="318"/>
      <c r="K142" s="287" t="s">
        <v>237</v>
      </c>
      <c r="L142" s="201" t="s">
        <v>216</v>
      </c>
      <c r="M142" s="203" t="s">
        <v>217</v>
      </c>
      <c r="N142" s="201" t="s">
        <v>218</v>
      </c>
      <c r="O142" s="314"/>
      <c r="P142" s="201" t="s">
        <v>219</v>
      </c>
      <c r="Q142" s="201" t="s">
        <v>220</v>
      </c>
      <c r="R142" s="322"/>
    </row>
    <row r="143" spans="1:18" x14ac:dyDescent="0.25">
      <c r="A143" s="255" t="s">
        <v>78</v>
      </c>
      <c r="B143" s="256"/>
      <c r="C143" s="257">
        <v>45929</v>
      </c>
      <c r="D143" s="258">
        <v>5479</v>
      </c>
      <c r="E143" s="225">
        <f>+E144</f>
        <v>45000000</v>
      </c>
      <c r="F143" s="259">
        <f>+F144</f>
        <v>311355000</v>
      </c>
      <c r="G143" s="225">
        <f>+G144</f>
        <v>234105000</v>
      </c>
      <c r="H143" s="260"/>
      <c r="I143" s="261"/>
      <c r="J143" s="262"/>
      <c r="K143" s="263"/>
      <c r="L143" s="260"/>
      <c r="M143" s="263"/>
      <c r="N143" s="260"/>
      <c r="O143" s="230">
        <v>5.7500000000000002E-2</v>
      </c>
      <c r="P143" s="260"/>
      <c r="Q143" s="263"/>
      <c r="R143" s="263"/>
    </row>
    <row r="144" spans="1:18" x14ac:dyDescent="0.25">
      <c r="A144" s="212" t="s">
        <v>221</v>
      </c>
      <c r="B144" s="233">
        <v>40450</v>
      </c>
      <c r="C144" s="213">
        <v>45929</v>
      </c>
      <c r="D144" s="234"/>
      <c r="E144" s="166">
        <v>45000000</v>
      </c>
      <c r="F144" s="171">
        <v>311355000</v>
      </c>
      <c r="G144" s="166">
        <v>234105000</v>
      </c>
      <c r="H144" s="172">
        <v>220614369</v>
      </c>
      <c r="I144" s="166">
        <v>13490631</v>
      </c>
      <c r="J144" s="173">
        <v>0</v>
      </c>
      <c r="K144" s="167">
        <v>93.24</v>
      </c>
      <c r="L144" s="173">
        <v>92.89</v>
      </c>
      <c r="M144" s="167">
        <v>97.57</v>
      </c>
      <c r="N144" s="173">
        <v>94.24</v>
      </c>
      <c r="O144" s="168">
        <v>5.7500000000000002E-2</v>
      </c>
      <c r="P144" s="174">
        <v>6.5600000000000006E-2</v>
      </c>
      <c r="Q144" s="169">
        <v>6.4500000000000002E-2</v>
      </c>
      <c r="R144" s="166">
        <v>0.17</v>
      </c>
    </row>
    <row r="145" spans="1:18" x14ac:dyDescent="0.25">
      <c r="A145" s="123" t="s">
        <v>251</v>
      </c>
      <c r="B145" s="124"/>
      <c r="C145" s="124"/>
      <c r="D145" s="124"/>
      <c r="E145" s="125">
        <f>E143</f>
        <v>45000000</v>
      </c>
      <c r="F145" s="142">
        <f>F143</f>
        <v>311355000</v>
      </c>
      <c r="G145" s="125">
        <f>G143</f>
        <v>234105000</v>
      </c>
      <c r="H145" s="142">
        <f>SUM(H144:H144)</f>
        <v>220614369</v>
      </c>
      <c r="I145" s="125">
        <f>SUM(I144:I144)</f>
        <v>13490631</v>
      </c>
      <c r="J145" s="142">
        <f>SUM(J144:J144)</f>
        <v>0</v>
      </c>
      <c r="K145" s="126"/>
      <c r="L145" s="240"/>
      <c r="M145" s="126"/>
      <c r="N145" s="240"/>
      <c r="O145" s="127"/>
      <c r="P145" s="124"/>
      <c r="Q145" s="127"/>
      <c r="R145" s="128"/>
    </row>
    <row r="146" spans="1:18" x14ac:dyDescent="0.25">
      <c r="A146" s="264"/>
      <c r="B146" s="90"/>
      <c r="C146" s="90"/>
      <c r="D146" s="90"/>
      <c r="E146" s="105"/>
      <c r="F146" s="106"/>
      <c r="G146" s="105"/>
      <c r="H146" s="106"/>
      <c r="I146" s="105"/>
      <c r="J146" s="106"/>
      <c r="K146" s="107"/>
      <c r="L146" s="108"/>
      <c r="M146" s="107"/>
      <c r="N146" s="108"/>
      <c r="O146" s="109"/>
      <c r="P146" s="110"/>
      <c r="Q146" s="109"/>
      <c r="R146" s="111"/>
    </row>
    <row r="147" spans="1:18" x14ac:dyDescent="0.25">
      <c r="A147" s="123" t="s">
        <v>252</v>
      </c>
      <c r="B147" s="124"/>
      <c r="C147" s="124"/>
      <c r="D147" s="124"/>
      <c r="E147" s="125">
        <f>E145</f>
        <v>45000000</v>
      </c>
      <c r="F147" s="142">
        <f>F145</f>
        <v>311355000</v>
      </c>
      <c r="G147" s="125">
        <f>G145</f>
        <v>234105000</v>
      </c>
      <c r="H147" s="142">
        <f>H145</f>
        <v>220614369</v>
      </c>
      <c r="I147" s="125">
        <f>I145</f>
        <v>13490631</v>
      </c>
      <c r="J147" s="142">
        <f>SUM(J146:J146)</f>
        <v>0</v>
      </c>
      <c r="K147" s="127"/>
      <c r="L147" s="124"/>
      <c r="M147" s="127"/>
      <c r="N147" s="124"/>
      <c r="O147" s="127"/>
      <c r="P147" s="124"/>
      <c r="Q147" s="127"/>
      <c r="R147" s="143"/>
    </row>
    <row r="148" spans="1:18" x14ac:dyDescent="0.25">
      <c r="A148" s="112"/>
      <c r="B148" s="110"/>
      <c r="C148" s="110"/>
      <c r="D148" s="110"/>
      <c r="E148" s="105"/>
      <c r="F148" s="106"/>
      <c r="G148" s="111"/>
      <c r="H148" s="113"/>
      <c r="I148" s="111"/>
      <c r="J148" s="114"/>
      <c r="K148" s="107"/>
      <c r="L148" s="108"/>
      <c r="M148" s="107"/>
      <c r="N148" s="108"/>
      <c r="O148" s="109"/>
      <c r="P148" s="110"/>
      <c r="Q148" s="109"/>
      <c r="R148" s="111"/>
    </row>
    <row r="149" spans="1:18" x14ac:dyDescent="0.25">
      <c r="A149" s="123" t="s">
        <v>253</v>
      </c>
      <c r="B149" s="124"/>
      <c r="C149" s="124"/>
      <c r="D149" s="124"/>
      <c r="E149" s="133">
        <f t="shared" ref="E149:J149" si="2">SUM(E147)</f>
        <v>45000000</v>
      </c>
      <c r="F149" s="144">
        <f t="shared" si="2"/>
        <v>311355000</v>
      </c>
      <c r="G149" s="133">
        <f t="shared" si="2"/>
        <v>234105000</v>
      </c>
      <c r="H149" s="144">
        <f t="shared" si="2"/>
        <v>220614369</v>
      </c>
      <c r="I149" s="133">
        <f t="shared" si="2"/>
        <v>13490631</v>
      </c>
      <c r="J149" s="144">
        <f t="shared" si="2"/>
        <v>0</v>
      </c>
      <c r="K149" s="139" t="s">
        <v>77</v>
      </c>
      <c r="L149" s="145"/>
      <c r="M149" s="139"/>
      <c r="N149" s="145" t="s">
        <v>77</v>
      </c>
      <c r="O149" s="136"/>
      <c r="P149" s="141"/>
      <c r="Q149" s="140"/>
      <c r="R149" s="140"/>
    </row>
    <row r="150" spans="1:18" x14ac:dyDescent="0.25">
      <c r="A150" s="276"/>
      <c r="B150" s="103"/>
      <c r="C150" s="103"/>
      <c r="D150" s="103"/>
      <c r="E150" s="102"/>
      <c r="F150" s="102"/>
      <c r="G150" s="102"/>
      <c r="H150" s="102"/>
      <c r="I150" s="102"/>
      <c r="J150" s="102"/>
      <c r="K150" s="277"/>
      <c r="L150" s="277"/>
      <c r="M150" s="277"/>
      <c r="N150" s="277"/>
      <c r="O150" s="103"/>
      <c r="P150" s="278"/>
      <c r="Q150" s="278"/>
      <c r="R150" s="278"/>
    </row>
    <row r="151" spans="1:18" x14ac:dyDescent="0.25">
      <c r="A151" s="146" t="s">
        <v>235</v>
      </c>
      <c r="B151" s="147"/>
      <c r="C151" s="147"/>
      <c r="D151" s="147"/>
      <c r="E151" s="147"/>
      <c r="F151" s="148"/>
      <c r="G151" s="149"/>
      <c r="H151" s="149"/>
      <c r="I151" s="149"/>
      <c r="J151" s="150"/>
      <c r="K151" s="149"/>
      <c r="L151" s="149"/>
      <c r="M151" s="96"/>
      <c r="N151" s="96"/>
      <c r="O151" s="96"/>
      <c r="P151" s="96"/>
      <c r="Q151" s="96"/>
      <c r="R151" s="96"/>
    </row>
    <row r="152" spans="1:18" x14ac:dyDescent="0.25">
      <c r="A152" s="146"/>
      <c r="B152" s="147"/>
      <c r="C152" s="147"/>
      <c r="D152" s="147"/>
      <c r="E152" s="147"/>
      <c r="F152" s="148"/>
      <c r="G152" s="149"/>
      <c r="H152" s="149"/>
      <c r="I152" s="149"/>
      <c r="J152" s="150"/>
      <c r="K152" s="149"/>
      <c r="L152" s="149"/>
      <c r="M152" s="96"/>
      <c r="N152" s="96"/>
      <c r="O152" s="96"/>
      <c r="P152" s="96"/>
      <c r="Q152" s="96"/>
      <c r="R152" s="96"/>
    </row>
    <row r="153" spans="1:18" x14ac:dyDescent="0.25">
      <c r="A153" s="151" t="s">
        <v>236</v>
      </c>
      <c r="B153" s="147"/>
      <c r="C153" s="147"/>
      <c r="D153" s="147"/>
      <c r="E153" s="152"/>
      <c r="F153" s="148"/>
      <c r="G153" s="149"/>
      <c r="H153" s="149"/>
      <c r="I153" s="149"/>
      <c r="J153" s="150"/>
      <c r="K153" s="149"/>
      <c r="L153" s="149"/>
      <c r="M153" s="96"/>
      <c r="N153" s="96"/>
      <c r="O153" s="96"/>
      <c r="P153" s="95"/>
      <c r="Q153" s="96"/>
      <c r="R153" s="96"/>
    </row>
    <row r="154" spans="1:18" x14ac:dyDescent="0.25">
      <c r="A154" s="98"/>
      <c r="B154" s="99"/>
      <c r="C154" s="99"/>
      <c r="D154" s="99"/>
      <c r="E154" s="100"/>
      <c r="F154" s="97"/>
      <c r="G154" s="96"/>
      <c r="H154" s="96"/>
      <c r="I154" s="96"/>
      <c r="J154" s="101"/>
      <c r="K154" s="96"/>
      <c r="L154" s="96"/>
      <c r="M154" s="96"/>
      <c r="N154" s="96"/>
      <c r="O154" s="96"/>
      <c r="P154" s="95"/>
      <c r="Q154" s="96"/>
      <c r="R154" s="96"/>
    </row>
    <row r="155" spans="1:18" x14ac:dyDescent="0.25">
      <c r="A155" s="5"/>
      <c r="B155" s="5"/>
      <c r="C155" s="5"/>
      <c r="D155" s="5"/>
      <c r="E155" s="5"/>
      <c r="F155" s="5"/>
      <c r="G155" s="26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</row>
    <row r="156" spans="1:18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</row>
    <row r="157" spans="1:18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</row>
    <row r="158" spans="1:18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</row>
    <row r="159" spans="1:18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</row>
  </sheetData>
  <mergeCells count="48">
    <mergeCell ref="A65:R65"/>
    <mergeCell ref="A66:R66"/>
    <mergeCell ref="R68:R69"/>
    <mergeCell ref="A120:R120"/>
    <mergeCell ref="A121:R121"/>
    <mergeCell ref="A68:A69"/>
    <mergeCell ref="B68:B69"/>
    <mergeCell ref="C68:C69"/>
    <mergeCell ref="D68:D69"/>
    <mergeCell ref="A1:R1"/>
    <mergeCell ref="A6:A7"/>
    <mergeCell ref="B6:B7"/>
    <mergeCell ref="C6:C7"/>
    <mergeCell ref="D6:D7"/>
    <mergeCell ref="H6:H7"/>
    <mergeCell ref="I6:I7"/>
    <mergeCell ref="J6:J7"/>
    <mergeCell ref="O6:O7"/>
    <mergeCell ref="P6:Q6"/>
    <mergeCell ref="R6:R7"/>
    <mergeCell ref="A2:R2"/>
    <mergeCell ref="A138:R138"/>
    <mergeCell ref="O68:O69"/>
    <mergeCell ref="P68:Q68"/>
    <mergeCell ref="A123:A124"/>
    <mergeCell ref="B123:B124"/>
    <mergeCell ref="C123:C124"/>
    <mergeCell ref="D123:D124"/>
    <mergeCell ref="H123:H124"/>
    <mergeCell ref="I123:I124"/>
    <mergeCell ref="J123:J124"/>
    <mergeCell ref="O123:O124"/>
    <mergeCell ref="P123:Q123"/>
    <mergeCell ref="R123:R124"/>
    <mergeCell ref="H68:H69"/>
    <mergeCell ref="I68:I69"/>
    <mergeCell ref="J68:J69"/>
    <mergeCell ref="A139:R139"/>
    <mergeCell ref="A141:A142"/>
    <mergeCell ref="B141:B142"/>
    <mergeCell ref="C141:C142"/>
    <mergeCell ref="D141:D142"/>
    <mergeCell ref="H141:H142"/>
    <mergeCell ref="I141:I142"/>
    <mergeCell ref="J141:J142"/>
    <mergeCell ref="O141:O142"/>
    <mergeCell ref="P141:Q141"/>
    <mergeCell ref="R141:R142"/>
  </mergeCells>
  <pageMargins left="0.51181102362204722" right="0" top="0.35433070866141736" bottom="0.15748031496062992" header="0.31496062992125984" footer="0.31496062992125984"/>
  <pageSetup paperSize="9" scale="6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3"/>
  <sheetViews>
    <sheetView showGridLines="0" zoomScaleNormal="100" workbookViewId="0">
      <selection activeCell="J8" sqref="J8"/>
    </sheetView>
  </sheetViews>
  <sheetFormatPr defaultRowHeight="15.75" x14ac:dyDescent="0.25"/>
  <cols>
    <col min="1" max="1" width="2.75" customWidth="1"/>
    <col min="8" max="8" width="9.875" customWidth="1"/>
    <col min="9" max="9" width="10.625" customWidth="1"/>
  </cols>
  <sheetData>
    <row r="1" spans="1:9" ht="18.75" x14ac:dyDescent="0.3">
      <c r="A1" s="186"/>
      <c r="B1" s="330" t="s">
        <v>120</v>
      </c>
      <c r="C1" s="330"/>
      <c r="D1" s="330"/>
      <c r="E1" s="330"/>
      <c r="F1" s="330"/>
      <c r="G1" s="330"/>
      <c r="H1" s="330"/>
      <c r="I1" s="2"/>
    </row>
    <row r="19" spans="1:9" ht="45.75" customHeight="1" x14ac:dyDescent="0.25">
      <c r="A19" s="185"/>
      <c r="B19" s="331" t="s">
        <v>255</v>
      </c>
      <c r="C19" s="331"/>
      <c r="D19" s="331"/>
      <c r="E19" s="331"/>
      <c r="F19" s="331"/>
      <c r="G19" s="331"/>
      <c r="H19" s="331"/>
      <c r="I19" s="3"/>
    </row>
    <row r="23" spans="1:9" x14ac:dyDescent="0.25">
      <c r="D23" s="1"/>
    </row>
  </sheetData>
  <mergeCells count="2">
    <mergeCell ref="B1:H1"/>
    <mergeCell ref="B19:H19"/>
  </mergeCells>
  <pageMargins left="0.7" right="0.7" top="0.75" bottom="0.75" header="0.3" footer="0.3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I24"/>
  <sheetViews>
    <sheetView showGridLines="0" zoomScaleNormal="100" workbookViewId="0">
      <selection activeCell="O13" sqref="O13"/>
    </sheetView>
  </sheetViews>
  <sheetFormatPr defaultRowHeight="15.75" x14ac:dyDescent="0.25"/>
  <cols>
    <col min="1" max="1" width="3" customWidth="1"/>
    <col min="2" max="2" width="40.5" bestFit="1" customWidth="1"/>
    <col min="3" max="3" width="13.875" bestFit="1" customWidth="1"/>
    <col min="4" max="4" width="13.75" customWidth="1"/>
    <col min="5" max="5" width="13.875" bestFit="1" customWidth="1"/>
    <col min="9" max="9" width="23.625" customWidth="1"/>
    <col min="10" max="10" width="2.375" customWidth="1"/>
    <col min="12" max="12" width="10.5" bestFit="1" customWidth="1"/>
  </cols>
  <sheetData>
    <row r="2" spans="2:9" ht="15.75" customHeight="1" x14ac:dyDescent="0.25">
      <c r="B2" s="332" t="s">
        <v>296</v>
      </c>
      <c r="C2" s="333"/>
      <c r="D2" s="333"/>
      <c r="E2" s="332" t="s">
        <v>297</v>
      </c>
      <c r="F2" s="333"/>
      <c r="G2" s="333"/>
      <c r="H2" s="333"/>
      <c r="I2" s="333"/>
    </row>
    <row r="3" spans="2:9" x14ac:dyDescent="0.25">
      <c r="B3" s="333"/>
      <c r="C3" s="333"/>
      <c r="D3" s="333"/>
      <c r="E3" s="333"/>
      <c r="F3" s="333"/>
      <c r="G3" s="333"/>
      <c r="H3" s="333"/>
      <c r="I3" s="333"/>
    </row>
    <row r="24" spans="2:9" ht="110.25" customHeight="1" x14ac:dyDescent="0.25">
      <c r="B24" s="334" t="s">
        <v>258</v>
      </c>
      <c r="C24" s="334"/>
      <c r="D24" s="334"/>
      <c r="E24" s="334" t="s">
        <v>121</v>
      </c>
      <c r="F24" s="334"/>
      <c r="G24" s="334"/>
      <c r="H24" s="334"/>
      <c r="I24" s="334"/>
    </row>
  </sheetData>
  <mergeCells count="4">
    <mergeCell ref="B2:D3"/>
    <mergeCell ref="E2:I3"/>
    <mergeCell ref="B24:D24"/>
    <mergeCell ref="E24:I24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19"/>
  <sheetViews>
    <sheetView showGridLines="0" zoomScaleNormal="100" workbookViewId="0">
      <selection activeCell="E23" sqref="E22:E23"/>
    </sheetView>
  </sheetViews>
  <sheetFormatPr defaultRowHeight="15.75" x14ac:dyDescent="0.25"/>
  <cols>
    <col min="1" max="1" width="2.875" customWidth="1"/>
    <col min="2" max="2" width="1.375" customWidth="1"/>
    <col min="8" max="8" width="7.875" customWidth="1"/>
    <col min="9" max="9" width="9" customWidth="1"/>
    <col min="14" max="14" width="7.625" customWidth="1"/>
    <col min="15" max="15" width="5.5" customWidth="1"/>
  </cols>
  <sheetData>
    <row r="1" spans="2:16" ht="33" customHeight="1" x14ac:dyDescent="0.25">
      <c r="B1" s="335"/>
      <c r="C1" s="335"/>
      <c r="D1" s="335"/>
      <c r="E1" s="335"/>
      <c r="F1" s="335"/>
      <c r="G1" s="335"/>
      <c r="H1" s="335"/>
      <c r="I1" s="335"/>
      <c r="J1" s="335"/>
      <c r="K1" s="335"/>
      <c r="L1" s="335"/>
      <c r="M1" s="335"/>
      <c r="N1" s="335"/>
      <c r="O1" s="187"/>
      <c r="P1" s="187"/>
    </row>
    <row r="19" spans="2:15" ht="51.75" customHeight="1" x14ac:dyDescent="0.25">
      <c r="B19" s="331"/>
      <c r="C19" s="331"/>
      <c r="D19" s="331"/>
      <c r="E19" s="331"/>
      <c r="F19" s="331"/>
      <c r="G19" s="331"/>
      <c r="H19" s="331"/>
      <c r="I19" s="331"/>
      <c r="J19" s="331"/>
      <c r="K19" s="331"/>
      <c r="L19" s="331"/>
      <c r="M19" s="331"/>
      <c r="N19" s="331"/>
      <c r="O19" s="188"/>
    </row>
  </sheetData>
  <mergeCells count="2">
    <mergeCell ref="B1:N1"/>
    <mergeCell ref="B19:N19"/>
  </mergeCells>
  <pageMargins left="0.7" right="0.7" top="0.75" bottom="0.75" header="0.3" footer="0.3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O20"/>
  <sheetViews>
    <sheetView showGridLines="0" zoomScaleNormal="100" workbookViewId="0">
      <selection activeCell="G25" sqref="G25"/>
    </sheetView>
  </sheetViews>
  <sheetFormatPr defaultRowHeight="15.75" x14ac:dyDescent="0.25"/>
  <cols>
    <col min="1" max="1" width="2.25" customWidth="1"/>
    <col min="15" max="15" width="2.625" customWidth="1"/>
  </cols>
  <sheetData>
    <row r="1" spans="2:15" x14ac:dyDescent="0.25"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</row>
    <row r="2" spans="2:15" x14ac:dyDescent="0.25"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</row>
    <row r="19" spans="2:15" ht="30" customHeight="1" x14ac:dyDescent="0.25">
      <c r="B19" s="331"/>
      <c r="C19" s="331"/>
      <c r="D19" s="331"/>
      <c r="E19" s="331"/>
      <c r="F19" s="331"/>
      <c r="G19" s="331"/>
      <c r="H19" s="331"/>
      <c r="I19" s="331"/>
      <c r="J19" s="331"/>
      <c r="K19" s="331"/>
      <c r="L19" s="331"/>
      <c r="M19" s="331"/>
      <c r="N19" s="331"/>
      <c r="O19" s="189"/>
    </row>
    <row r="20" spans="2:15" ht="30.75" customHeight="1" x14ac:dyDescent="0.25">
      <c r="B20" s="331"/>
      <c r="C20" s="331"/>
      <c r="D20" s="331"/>
      <c r="E20" s="331"/>
      <c r="F20" s="331"/>
      <c r="G20" s="331"/>
      <c r="H20" s="331"/>
      <c r="I20" s="331"/>
      <c r="J20" s="331"/>
      <c r="K20" s="331"/>
      <c r="L20" s="331"/>
      <c r="M20" s="331"/>
      <c r="N20" s="331"/>
      <c r="O20" s="331"/>
    </row>
  </sheetData>
  <mergeCells count="4">
    <mergeCell ref="B1:O1"/>
    <mergeCell ref="B19:N19"/>
    <mergeCell ref="B2:O2"/>
    <mergeCell ref="B20:O20"/>
  </mergeCells>
  <pageMargins left="0.7" right="0.7" top="0.75" bottom="0.75" header="0.3" footer="0.3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19"/>
  <sheetViews>
    <sheetView showGridLines="0" zoomScaleNormal="100" workbookViewId="0">
      <selection activeCell="G26" sqref="G26"/>
    </sheetView>
  </sheetViews>
  <sheetFormatPr defaultRowHeight="15.75" x14ac:dyDescent="0.25"/>
  <sheetData>
    <row r="1" spans="1:14" x14ac:dyDescent="0.25">
      <c r="A1" s="330" t="s">
        <v>122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</row>
    <row r="19" spans="1:14" ht="30" customHeight="1" x14ac:dyDescent="0.25">
      <c r="A19" s="331" t="s">
        <v>293</v>
      </c>
      <c r="B19" s="331"/>
      <c r="C19" s="331"/>
      <c r="D19" s="331"/>
      <c r="E19" s="331"/>
      <c r="F19" s="331"/>
      <c r="G19" s="331"/>
      <c r="H19" s="331"/>
      <c r="I19" s="331"/>
      <c r="J19" s="331"/>
      <c r="K19" s="331"/>
      <c r="L19" s="331"/>
      <c r="M19" s="331"/>
      <c r="N19" s="331"/>
    </row>
  </sheetData>
  <mergeCells count="2">
    <mergeCell ref="A1:N1"/>
    <mergeCell ref="A19:N19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1"/>
  <sheetViews>
    <sheetView showGridLines="0" zoomScaleNormal="100" workbookViewId="0">
      <selection activeCell="A3" sqref="A3"/>
    </sheetView>
  </sheetViews>
  <sheetFormatPr defaultRowHeight="15.75" x14ac:dyDescent="0.25"/>
  <sheetData>
    <row r="1" spans="1:8" ht="24" customHeight="1" x14ac:dyDescent="0.25">
      <c r="A1" s="336" t="s">
        <v>292</v>
      </c>
      <c r="B1" s="336"/>
      <c r="C1" s="336"/>
      <c r="D1" s="336"/>
      <c r="E1" s="336"/>
      <c r="F1" s="336"/>
      <c r="G1" s="336"/>
      <c r="H1" s="336"/>
    </row>
  </sheetData>
  <mergeCells count="1">
    <mergeCell ref="A1:H1"/>
  </mergeCells>
  <pageMargins left="0.7" right="0.7" top="0.75" bottom="0.75" header="0.3" footer="0.3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19"/>
  <sheetViews>
    <sheetView showGridLines="0" zoomScaleNormal="100" workbookViewId="0">
      <selection activeCell="H24" sqref="H24"/>
    </sheetView>
  </sheetViews>
  <sheetFormatPr defaultRowHeight="15.75" x14ac:dyDescent="0.25"/>
  <sheetData>
    <row r="1" spans="1:7" ht="34.5" customHeight="1" x14ac:dyDescent="0.25">
      <c r="A1" s="338" t="s">
        <v>124</v>
      </c>
      <c r="B1" s="338"/>
      <c r="C1" s="338"/>
      <c r="D1" s="338"/>
      <c r="E1" s="338"/>
      <c r="F1" s="338"/>
      <c r="G1" s="338"/>
    </row>
    <row r="19" spans="1:7" ht="50.25" customHeight="1" x14ac:dyDescent="0.25">
      <c r="A19" s="331" t="s">
        <v>257</v>
      </c>
      <c r="B19" s="337"/>
      <c r="C19" s="337"/>
      <c r="D19" s="337"/>
      <c r="E19" s="337"/>
      <c r="F19" s="337"/>
      <c r="G19" s="337"/>
    </row>
  </sheetData>
  <mergeCells count="2">
    <mergeCell ref="A19:G19"/>
    <mergeCell ref="A1:G1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1:E17"/>
  <sheetViews>
    <sheetView showGridLines="0" zoomScaleNormal="100" workbookViewId="0">
      <selection activeCell="J12" sqref="J12"/>
    </sheetView>
  </sheetViews>
  <sheetFormatPr defaultRowHeight="15.75" x14ac:dyDescent="0.25"/>
  <cols>
    <col min="2" max="2" width="17.375" bestFit="1" customWidth="1"/>
    <col min="3" max="3" width="15.875" bestFit="1" customWidth="1"/>
    <col min="4" max="4" width="17.625" bestFit="1" customWidth="1"/>
    <col min="5" max="5" width="17.375" customWidth="1"/>
  </cols>
  <sheetData>
    <row r="1" spans="2:5" ht="45.75" customHeight="1" x14ac:dyDescent="0.25">
      <c r="B1" s="332" t="s">
        <v>125</v>
      </c>
      <c r="C1" s="332"/>
      <c r="D1" s="332"/>
      <c r="E1" s="332"/>
    </row>
    <row r="17" spans="2:5" ht="86.25" customHeight="1" x14ac:dyDescent="0.25">
      <c r="B17" s="334" t="s">
        <v>273</v>
      </c>
      <c r="C17" s="339"/>
      <c r="D17" s="339"/>
      <c r="E17" s="339"/>
    </row>
  </sheetData>
  <mergeCells count="2">
    <mergeCell ref="B1:E1"/>
    <mergeCell ref="B17:E17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20"/>
  <sheetViews>
    <sheetView showGridLines="0" zoomScaleNormal="100" workbookViewId="0">
      <selection activeCell="K16" sqref="K16"/>
    </sheetView>
  </sheetViews>
  <sheetFormatPr defaultRowHeight="15.75" x14ac:dyDescent="0.25"/>
  <cols>
    <col min="1" max="1" width="29.125" bestFit="1" customWidth="1"/>
    <col min="2" max="2" width="33.25" customWidth="1"/>
  </cols>
  <sheetData>
    <row r="1" spans="1:5" ht="15.75" customHeight="1" x14ac:dyDescent="0.25">
      <c r="A1" s="282"/>
      <c r="B1" s="282"/>
    </row>
    <row r="2" spans="1:5" x14ac:dyDescent="0.25">
      <c r="A2" s="336"/>
      <c r="B2" s="336"/>
    </row>
    <row r="4" spans="1:5" x14ac:dyDescent="0.25">
      <c r="D4" s="336"/>
      <c r="E4" s="336"/>
    </row>
    <row r="20" spans="4:4" x14ac:dyDescent="0.25">
      <c r="D20" s="4"/>
    </row>
  </sheetData>
  <mergeCells count="2">
    <mergeCell ref="D4:E4"/>
    <mergeCell ref="A2:B2"/>
  </mergeCells>
  <pageMargins left="0.78740157480314965" right="0.11811023622047245" top="0" bottom="0.15748031496062992" header="0.31496062992125984" footer="0.31496062992125984"/>
  <pageSetup paperSize="9" scale="9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2:B21"/>
  <sheetViews>
    <sheetView showGridLines="0" zoomScaleNormal="100" workbookViewId="0">
      <selection activeCell="A25" sqref="A25"/>
    </sheetView>
  </sheetViews>
  <sheetFormatPr defaultRowHeight="15.75" x14ac:dyDescent="0.25"/>
  <cols>
    <col min="1" max="1" width="29.125" customWidth="1"/>
    <col min="2" max="2" width="33.25" customWidth="1"/>
    <col min="10" max="10" width="5.375" customWidth="1"/>
  </cols>
  <sheetData>
    <row r="2" spans="1:2" ht="15.75" customHeight="1" x14ac:dyDescent="0.25">
      <c r="A2" s="204"/>
      <c r="B2" s="204"/>
    </row>
    <row r="3" spans="1:2" x14ac:dyDescent="0.25">
      <c r="A3" s="204"/>
      <c r="B3" s="204"/>
    </row>
    <row r="21" ht="6.75" customHeight="1" x14ac:dyDescent="0.25"/>
  </sheetData>
  <pageMargins left="0.70866141732283472" right="0.31496062992125984" top="0.15748031496062992" bottom="0" header="0.31496062992125984" footer="0.31496062992125984"/>
  <pageSetup paperSize="9" scale="95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19"/>
  <sheetViews>
    <sheetView showGridLines="0" zoomScaleNormal="100" workbookViewId="0">
      <selection activeCell="F28" sqref="F28"/>
    </sheetView>
  </sheetViews>
  <sheetFormatPr defaultRowHeight="15.75" x14ac:dyDescent="0.25"/>
  <cols>
    <col min="1" max="1" width="0.75" customWidth="1"/>
    <col min="5" max="5" width="10" customWidth="1"/>
    <col min="8" max="8" width="12" customWidth="1"/>
  </cols>
  <sheetData>
    <row r="1" spans="1:8" ht="31.5" customHeight="1" x14ac:dyDescent="0.25">
      <c r="A1" s="332"/>
      <c r="B1" s="332"/>
      <c r="C1" s="332"/>
      <c r="D1" s="332"/>
      <c r="E1" s="332"/>
      <c r="F1" s="332"/>
      <c r="G1" s="332"/>
      <c r="H1" s="332"/>
    </row>
    <row r="19" spans="2:4" x14ac:dyDescent="0.25">
      <c r="B19" s="5"/>
      <c r="C19" s="5"/>
      <c r="D19" s="5"/>
    </row>
  </sheetData>
  <mergeCells count="1">
    <mergeCell ref="A1:H1"/>
  </mergeCells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E30"/>
  <sheetViews>
    <sheetView showGridLines="0" zoomScaleNormal="100" workbookViewId="0">
      <selection activeCell="G14" sqref="G14"/>
    </sheetView>
  </sheetViews>
  <sheetFormatPr defaultRowHeight="15.75" x14ac:dyDescent="0.25"/>
  <cols>
    <col min="1" max="1" width="13.375" customWidth="1"/>
    <col min="2" max="2" width="27.875" customWidth="1"/>
    <col min="3" max="3" width="10.75" bestFit="1" customWidth="1"/>
    <col min="4" max="4" width="15.875" customWidth="1"/>
    <col min="5" max="5" width="13.5" bestFit="1" customWidth="1"/>
  </cols>
  <sheetData>
    <row r="1" spans="1:5" x14ac:dyDescent="0.25">
      <c r="A1" s="341" t="s">
        <v>126</v>
      </c>
      <c r="B1" s="341"/>
      <c r="C1" s="341"/>
      <c r="D1" s="341"/>
      <c r="E1" s="341"/>
    </row>
    <row r="2" spans="1:5" x14ac:dyDescent="0.25">
      <c r="A2" s="342" t="s">
        <v>127</v>
      </c>
      <c r="B2" s="342"/>
      <c r="C2" s="342"/>
      <c r="D2" s="342"/>
      <c r="E2" s="342"/>
    </row>
    <row r="3" spans="1:5" ht="16.5" thickBot="1" x14ac:dyDescent="0.3">
      <c r="A3" s="342" t="s">
        <v>128</v>
      </c>
      <c r="B3" s="342"/>
      <c r="C3" s="342"/>
      <c r="D3" s="342"/>
      <c r="E3" s="342"/>
    </row>
    <row r="4" spans="1:5" ht="63.75" thickBot="1" x14ac:dyDescent="0.3">
      <c r="A4" s="8" t="s">
        <v>129</v>
      </c>
      <c r="B4" s="9" t="s">
        <v>130</v>
      </c>
      <c r="C4" s="9" t="s">
        <v>131</v>
      </c>
      <c r="D4" s="9" t="s">
        <v>132</v>
      </c>
      <c r="E4" s="10" t="s">
        <v>133</v>
      </c>
    </row>
    <row r="5" spans="1:5" ht="18" customHeight="1" thickBot="1" x14ac:dyDescent="0.3">
      <c r="A5" s="343" t="s">
        <v>123</v>
      </c>
      <c r="B5" s="344"/>
      <c r="C5" s="344"/>
      <c r="D5" s="344"/>
      <c r="E5" s="345"/>
    </row>
    <row r="6" spans="1:5" ht="25.35" customHeight="1" x14ac:dyDescent="0.25">
      <c r="A6" s="11" t="s">
        <v>79</v>
      </c>
      <c r="B6" s="12" t="s">
        <v>134</v>
      </c>
      <c r="C6" s="13" t="s">
        <v>80</v>
      </c>
      <c r="D6" s="14" t="s">
        <v>135</v>
      </c>
      <c r="E6" s="15" t="s">
        <v>136</v>
      </c>
    </row>
    <row r="7" spans="1:5" ht="25.35" customHeight="1" x14ac:dyDescent="0.25">
      <c r="A7" s="16" t="s">
        <v>81</v>
      </c>
      <c r="B7" s="17" t="s">
        <v>137</v>
      </c>
      <c r="C7" s="18" t="s">
        <v>82</v>
      </c>
      <c r="D7" s="19" t="s">
        <v>136</v>
      </c>
      <c r="E7" s="20" t="s">
        <v>136</v>
      </c>
    </row>
    <row r="8" spans="1:5" ht="25.35" customHeight="1" x14ac:dyDescent="0.25">
      <c r="A8" s="16" t="s">
        <v>83</v>
      </c>
      <c r="B8" s="17" t="s">
        <v>138</v>
      </c>
      <c r="C8" s="18" t="s">
        <v>84</v>
      </c>
      <c r="D8" s="19" t="s">
        <v>135</v>
      </c>
      <c r="E8" s="20" t="s">
        <v>136</v>
      </c>
    </row>
    <row r="9" spans="1:5" ht="25.35" customHeight="1" x14ac:dyDescent="0.25">
      <c r="A9" s="16" t="s">
        <v>85</v>
      </c>
      <c r="B9" s="17" t="s">
        <v>139</v>
      </c>
      <c r="C9" s="18" t="s">
        <v>86</v>
      </c>
      <c r="D9" s="19" t="s">
        <v>136</v>
      </c>
      <c r="E9" s="20" t="s">
        <v>136</v>
      </c>
    </row>
    <row r="10" spans="1:5" ht="25.35" customHeight="1" x14ac:dyDescent="0.25">
      <c r="A10" s="16" t="s">
        <v>87</v>
      </c>
      <c r="B10" s="17" t="s">
        <v>140</v>
      </c>
      <c r="C10" s="18" t="s">
        <v>88</v>
      </c>
      <c r="D10" s="21" t="s">
        <v>135</v>
      </c>
      <c r="E10" s="22" t="s">
        <v>136</v>
      </c>
    </row>
    <row r="11" spans="1:5" ht="25.35" customHeight="1" x14ac:dyDescent="0.25">
      <c r="A11" s="16" t="s">
        <v>89</v>
      </c>
      <c r="B11" s="17" t="s">
        <v>141</v>
      </c>
      <c r="C11" s="18" t="s">
        <v>90</v>
      </c>
      <c r="D11" s="19" t="s">
        <v>136</v>
      </c>
      <c r="E11" s="20" t="s">
        <v>136</v>
      </c>
    </row>
    <row r="12" spans="1:5" ht="25.35" customHeight="1" x14ac:dyDescent="0.25">
      <c r="A12" s="16" t="s">
        <v>91</v>
      </c>
      <c r="B12" s="17" t="s">
        <v>142</v>
      </c>
      <c r="C12" s="18" t="s">
        <v>92</v>
      </c>
      <c r="D12" s="19" t="s">
        <v>135</v>
      </c>
      <c r="E12" s="20" t="s">
        <v>136</v>
      </c>
    </row>
    <row r="13" spans="1:5" ht="25.35" customHeight="1" x14ac:dyDescent="0.25">
      <c r="A13" s="16" t="s">
        <v>93</v>
      </c>
      <c r="B13" s="17" t="s">
        <v>143</v>
      </c>
      <c r="C13" s="18" t="s">
        <v>94</v>
      </c>
      <c r="D13" s="19" t="s">
        <v>135</v>
      </c>
      <c r="E13" s="20" t="s">
        <v>136</v>
      </c>
    </row>
    <row r="14" spans="1:5" ht="25.35" customHeight="1" x14ac:dyDescent="0.25">
      <c r="A14" s="16" t="s">
        <v>95</v>
      </c>
      <c r="B14" s="17" t="s">
        <v>144</v>
      </c>
      <c r="C14" s="23" t="s">
        <v>96</v>
      </c>
      <c r="D14" s="19" t="s">
        <v>135</v>
      </c>
      <c r="E14" s="20" t="s">
        <v>136</v>
      </c>
    </row>
    <row r="15" spans="1:5" ht="25.35" customHeight="1" x14ac:dyDescent="0.25">
      <c r="A15" s="16" t="s">
        <v>97</v>
      </c>
      <c r="B15" s="17" t="s">
        <v>145</v>
      </c>
      <c r="C15" s="18" t="s">
        <v>98</v>
      </c>
      <c r="D15" s="19" t="s">
        <v>136</v>
      </c>
      <c r="E15" s="20" t="s">
        <v>136</v>
      </c>
    </row>
    <row r="16" spans="1:5" ht="25.35" customHeight="1" x14ac:dyDescent="0.25">
      <c r="A16" s="16" t="s">
        <v>99</v>
      </c>
      <c r="B16" s="17" t="s">
        <v>146</v>
      </c>
      <c r="C16" s="18" t="s">
        <v>100</v>
      </c>
      <c r="D16" s="19" t="s">
        <v>135</v>
      </c>
      <c r="E16" s="20" t="s">
        <v>135</v>
      </c>
    </row>
    <row r="17" spans="1:5" ht="25.35" customHeight="1" x14ac:dyDescent="0.25">
      <c r="A17" s="16" t="s">
        <v>101</v>
      </c>
      <c r="B17" s="17" t="s">
        <v>147</v>
      </c>
      <c r="C17" s="18" t="s">
        <v>102</v>
      </c>
      <c r="D17" s="19" t="s">
        <v>135</v>
      </c>
      <c r="E17" s="20" t="s">
        <v>136</v>
      </c>
    </row>
    <row r="18" spans="1:5" ht="25.35" customHeight="1" x14ac:dyDescent="0.25">
      <c r="A18" s="16" t="s">
        <v>103</v>
      </c>
      <c r="B18" s="24" t="s">
        <v>148</v>
      </c>
      <c r="C18" s="18" t="s">
        <v>104</v>
      </c>
      <c r="D18" s="19" t="s">
        <v>135</v>
      </c>
      <c r="E18" s="20" t="s">
        <v>136</v>
      </c>
    </row>
    <row r="19" spans="1:5" ht="25.35" customHeight="1" x14ac:dyDescent="0.25">
      <c r="A19" s="16" t="s">
        <v>105</v>
      </c>
      <c r="B19" s="17" t="s">
        <v>149</v>
      </c>
      <c r="C19" s="18" t="s">
        <v>106</v>
      </c>
      <c r="D19" s="19" t="s">
        <v>136</v>
      </c>
      <c r="E19" s="20" t="s">
        <v>136</v>
      </c>
    </row>
    <row r="20" spans="1:5" ht="25.35" customHeight="1" x14ac:dyDescent="0.25">
      <c r="A20" s="16" t="s">
        <v>107</v>
      </c>
      <c r="B20" s="25" t="s">
        <v>150</v>
      </c>
      <c r="C20" s="26" t="s">
        <v>108</v>
      </c>
      <c r="D20" s="21" t="s">
        <v>135</v>
      </c>
      <c r="E20" s="20" t="s">
        <v>136</v>
      </c>
    </row>
    <row r="21" spans="1:5" ht="25.35" customHeight="1" x14ac:dyDescent="0.25">
      <c r="A21" s="16" t="s">
        <v>109</v>
      </c>
      <c r="B21" s="17" t="s">
        <v>151</v>
      </c>
      <c r="C21" s="18" t="s">
        <v>110</v>
      </c>
      <c r="D21" s="19" t="s">
        <v>136</v>
      </c>
      <c r="E21" s="20" t="s">
        <v>136</v>
      </c>
    </row>
    <row r="22" spans="1:5" ht="25.35" customHeight="1" x14ac:dyDescent="0.25">
      <c r="A22" s="16" t="s">
        <v>111</v>
      </c>
      <c r="B22" s="17" t="s">
        <v>152</v>
      </c>
      <c r="C22" s="18" t="s">
        <v>112</v>
      </c>
      <c r="D22" s="19" t="s">
        <v>136</v>
      </c>
      <c r="E22" s="20" t="s">
        <v>136</v>
      </c>
    </row>
    <row r="23" spans="1:5" ht="25.35" customHeight="1" thickBot="1" x14ac:dyDescent="0.3">
      <c r="A23" s="16" t="s">
        <v>113</v>
      </c>
      <c r="B23" s="17" t="s">
        <v>153</v>
      </c>
      <c r="C23" s="18" t="s">
        <v>114</v>
      </c>
      <c r="D23" s="19" t="s">
        <v>136</v>
      </c>
      <c r="E23" s="20" t="s">
        <v>136</v>
      </c>
    </row>
    <row r="24" spans="1:5" ht="18" customHeight="1" thickBot="1" x14ac:dyDescent="0.3">
      <c r="A24" s="346" t="s">
        <v>154</v>
      </c>
      <c r="B24" s="347"/>
      <c r="C24" s="347"/>
      <c r="D24" s="347"/>
      <c r="E24" s="348"/>
    </row>
    <row r="25" spans="1:5" ht="25.35" customHeight="1" x14ac:dyDescent="0.25">
      <c r="A25" s="11" t="s">
        <v>115</v>
      </c>
      <c r="B25" s="27" t="s">
        <v>155</v>
      </c>
      <c r="C25" s="28" t="s">
        <v>116</v>
      </c>
      <c r="D25" s="28" t="s">
        <v>135</v>
      </c>
      <c r="E25" s="15" t="s">
        <v>136</v>
      </c>
    </row>
    <row r="26" spans="1:5" ht="25.35" customHeight="1" thickBot="1" x14ac:dyDescent="0.3">
      <c r="A26" s="29" t="s">
        <v>117</v>
      </c>
      <c r="B26" s="30" t="s">
        <v>156</v>
      </c>
      <c r="C26" s="31" t="s">
        <v>118</v>
      </c>
      <c r="D26" s="31" t="s">
        <v>135</v>
      </c>
      <c r="E26" s="32" t="s">
        <v>136</v>
      </c>
    </row>
    <row r="27" spans="1:5" ht="18.75" customHeight="1" thickBot="1" x14ac:dyDescent="0.3">
      <c r="A27" s="349" t="s">
        <v>157</v>
      </c>
      <c r="B27" s="350"/>
      <c r="C27" s="350"/>
      <c r="D27" s="350"/>
      <c r="E27" s="351"/>
    </row>
    <row r="28" spans="1:5" ht="25.35" customHeight="1" thickBot="1" x14ac:dyDescent="0.3">
      <c r="A28" s="33" t="s">
        <v>119</v>
      </c>
      <c r="B28" s="34" t="s">
        <v>158</v>
      </c>
      <c r="C28" s="35" t="s">
        <v>64</v>
      </c>
      <c r="D28" s="35" t="s">
        <v>135</v>
      </c>
      <c r="E28" s="36" t="s">
        <v>135</v>
      </c>
    </row>
    <row r="29" spans="1:5" x14ac:dyDescent="0.25">
      <c r="A29" s="340"/>
      <c r="B29" s="340"/>
      <c r="C29" s="340"/>
      <c r="D29" s="340"/>
      <c r="E29" s="340"/>
    </row>
    <row r="30" spans="1:5" x14ac:dyDescent="0.25">
      <c r="A30" s="6" t="s">
        <v>254</v>
      </c>
      <c r="B30" s="6"/>
      <c r="C30" s="6"/>
      <c r="D30" s="6"/>
      <c r="E30" s="6"/>
    </row>
  </sheetData>
  <mergeCells count="7">
    <mergeCell ref="A29:E29"/>
    <mergeCell ref="A1:E1"/>
    <mergeCell ref="A2:E2"/>
    <mergeCell ref="A3:E3"/>
    <mergeCell ref="A5:E5"/>
    <mergeCell ref="A24:E24"/>
    <mergeCell ref="A27:E27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PRI-1</vt:lpstr>
      <vt:lpstr>PRI-2</vt:lpstr>
      <vt:lpstr>PRI-3</vt:lpstr>
      <vt:lpstr>PRI-4</vt:lpstr>
      <vt:lpstr>SEC-1</vt:lpstr>
      <vt:lpstr>SEC-2</vt:lpstr>
      <vt:lpstr>SEC-3</vt:lpstr>
      <vt:lpstr>SEC-4</vt:lpstr>
      <vt:lpstr>SEC-5</vt:lpstr>
      <vt:lpstr>SEC-6</vt:lpstr>
      <vt:lpstr>SEC-7</vt:lpstr>
      <vt:lpstr>SEC-8</vt:lpstr>
      <vt:lpstr>SEC-9A</vt:lpstr>
      <vt:lpstr>SEC-9B</vt:lpstr>
      <vt:lpstr>SEC-10</vt:lpstr>
      <vt:lpstr>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В.З.</dc:creator>
  <cp:lastModifiedBy>User</cp:lastModifiedBy>
  <cp:lastPrinted>2025-01-22T10:25:39Z</cp:lastPrinted>
  <dcterms:created xsi:type="dcterms:W3CDTF">2024-01-22T12:18:30Z</dcterms:created>
  <dcterms:modified xsi:type="dcterms:W3CDTF">2025-01-23T11:19:20Z</dcterms:modified>
</cp:coreProperties>
</file>